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392be3fc0e9302e6/Documents/SIVIOgit/FI_index/"/>
    </mc:Choice>
  </mc:AlternateContent>
  <xr:revisionPtr revIDLastSave="412" documentId="8_{691F0863-846A-481E-83C7-86CC03D58291}" xr6:coauthVersionLast="47" xr6:coauthVersionMax="47" xr10:uidLastSave="{024A86FB-E11E-4BE5-A52C-72A7D50A2C69}"/>
  <bookViews>
    <workbookView xWindow="-93" yWindow="-93" windowWidth="25786" windowHeight="13866" xr2:uid="{86A0CF1B-2409-429C-8331-67BF494FB5FE}"/>
  </bookViews>
  <sheets>
    <sheet name="InclusionData" sheetId="1" r:id="rId1"/>
    <sheet name="index_age" sheetId="8" r:id="rId2"/>
    <sheet name="index_gender" sheetId="9" r:id="rId3"/>
    <sheet name="index_size" sheetId="12" r:id="rId4"/>
    <sheet name="index_sector" sheetId="11" r:id="rId5"/>
    <sheet name="index_location" sheetId="10" r:id="rId6"/>
    <sheet name="zimbabwe" sheetId="13" r:id="rId7"/>
    <sheet name="insights" sheetId="2" r:id="rId8"/>
    <sheet name="Sheet2" sheetId="14" r:id="rId9"/>
  </sheets>
  <definedNames>
    <definedName name="ExternalData_1" localSheetId="1" hidden="1">index_age!$A$1:$BF$21</definedName>
    <definedName name="ExternalData_1" localSheetId="2" hidden="1">index_gender!$A$1:$BH$21</definedName>
    <definedName name="ExternalData_1" localSheetId="5" hidden="1">index_location!$A$1:$BH$21</definedName>
    <definedName name="ExternalData_2" localSheetId="4" hidden="1">index_sector!$A$1:$BH$40</definedName>
    <definedName name="ExternalData_3" localSheetId="3" hidden="1">index_size!$A$1:$BH$21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J20" i="10" l="1"/>
  <c r="BJ18" i="10"/>
  <c r="BJ16" i="10"/>
  <c r="BJ14" i="10"/>
  <c r="BJ12" i="10"/>
  <c r="BJ10" i="10"/>
  <c r="BJ8" i="10"/>
  <c r="BJ6" i="10"/>
  <c r="BJ4" i="10"/>
  <c r="BJ2" i="10"/>
  <c r="BH22" i="8"/>
  <c r="BJ22" i="9"/>
  <c r="BJ22" i="12"/>
  <c r="BJ20" i="12"/>
  <c r="BJ18" i="12"/>
  <c r="BJ16" i="12"/>
  <c r="BJ14" i="12"/>
  <c r="BJ12" i="12"/>
  <c r="BJ10" i="12"/>
  <c r="BJ8" i="12"/>
  <c r="BJ6" i="12"/>
  <c r="BJ4" i="12"/>
  <c r="BJ2" i="12"/>
  <c r="BJ20" i="9"/>
  <c r="BJ18" i="9"/>
  <c r="BJ16" i="9"/>
  <c r="BJ14" i="9"/>
  <c r="BJ12" i="9"/>
  <c r="BJ10" i="9"/>
  <c r="BJ8" i="9"/>
  <c r="BJ6" i="9"/>
  <c r="BJ4" i="9"/>
  <c r="BJ2" i="9"/>
  <c r="BH20" i="8"/>
  <c r="BH18" i="8"/>
  <c r="BH16" i="8"/>
  <c r="BH14" i="8"/>
  <c r="BH12" i="8"/>
  <c r="BH10" i="8"/>
  <c r="BH8" i="8"/>
  <c r="BH6" i="8"/>
  <c r="BH4" i="8"/>
  <c r="BH2" i="8"/>
  <c r="H24" i="10" a="1"/>
  <c r="H24" i="10" s="1"/>
  <c r="D16" i="13" s="1"/>
  <c r="D24" i="10" a="1"/>
  <c r="D24" i="10" s="1"/>
  <c r="E11" i="13"/>
  <c r="F11" i="13"/>
  <c r="G11" i="13"/>
  <c r="H11" i="13"/>
  <c r="I11" i="13"/>
  <c r="J11" i="13"/>
  <c r="K11" i="13"/>
  <c r="L11" i="13"/>
  <c r="M11" i="13"/>
  <c r="N11" i="13"/>
  <c r="O11" i="13"/>
  <c r="P11" i="13"/>
  <c r="Q11" i="13"/>
  <c r="R11" i="13"/>
  <c r="S11" i="13"/>
  <c r="T11" i="13"/>
  <c r="U11" i="13"/>
  <c r="V11" i="13"/>
  <c r="W11" i="13"/>
  <c r="X11" i="13"/>
  <c r="Y11" i="13"/>
  <c r="Z11" i="13"/>
  <c r="AA11" i="13"/>
  <c r="AB11" i="13"/>
  <c r="AC11" i="13"/>
  <c r="AD11" i="13"/>
  <c r="AE11" i="13"/>
  <c r="AF11" i="13"/>
  <c r="AG11" i="13"/>
  <c r="AH11" i="13"/>
  <c r="AI11" i="13"/>
  <c r="AJ11" i="13"/>
  <c r="AK11" i="13"/>
  <c r="AL11" i="13"/>
  <c r="AM11" i="13"/>
  <c r="AN11" i="13"/>
  <c r="AO11" i="13"/>
  <c r="AP11" i="13"/>
  <c r="AQ11" i="13"/>
  <c r="AR11" i="13"/>
  <c r="AS11" i="13"/>
  <c r="AT11" i="13"/>
  <c r="AU11" i="13"/>
  <c r="AV11" i="13"/>
  <c r="AW11" i="13"/>
  <c r="AX11" i="13"/>
  <c r="AY11" i="13"/>
  <c r="AZ11" i="13"/>
  <c r="BA11" i="13"/>
  <c r="BB11" i="13"/>
  <c r="BC11" i="13"/>
  <c r="BD11" i="13"/>
  <c r="E12" i="13"/>
  <c r="F12" i="13"/>
  <c r="G12" i="13"/>
  <c r="H12" i="13"/>
  <c r="I12" i="13"/>
  <c r="J12" i="13"/>
  <c r="K12" i="13"/>
  <c r="L12" i="13"/>
  <c r="M12" i="13"/>
  <c r="N12" i="13"/>
  <c r="O12" i="13"/>
  <c r="P12" i="13"/>
  <c r="Q12" i="13"/>
  <c r="R12" i="13"/>
  <c r="S12" i="13"/>
  <c r="T12" i="13"/>
  <c r="U12" i="13"/>
  <c r="V12" i="13"/>
  <c r="W12" i="13"/>
  <c r="X12" i="13"/>
  <c r="Y12" i="13"/>
  <c r="Z12" i="13"/>
  <c r="AA12" i="13"/>
  <c r="AB12" i="13"/>
  <c r="AC12" i="13"/>
  <c r="AD12" i="13"/>
  <c r="AE12" i="13"/>
  <c r="AF12" i="13"/>
  <c r="AG12" i="13"/>
  <c r="AH12" i="13"/>
  <c r="AI12" i="13"/>
  <c r="AJ12" i="13"/>
  <c r="AK12" i="13"/>
  <c r="AL12" i="13"/>
  <c r="AM12" i="13"/>
  <c r="AN12" i="13"/>
  <c r="AO12" i="13"/>
  <c r="AP12" i="13"/>
  <c r="AQ12" i="13"/>
  <c r="AR12" i="13"/>
  <c r="AS12" i="13"/>
  <c r="AT12" i="13"/>
  <c r="AU12" i="13"/>
  <c r="AV12" i="13"/>
  <c r="AW12" i="13"/>
  <c r="AX12" i="13"/>
  <c r="AY12" i="13"/>
  <c r="AZ12" i="13"/>
  <c r="BA12" i="13"/>
  <c r="BB12" i="13"/>
  <c r="BC12" i="13"/>
  <c r="BD12" i="13"/>
  <c r="E13" i="13"/>
  <c r="F13" i="13"/>
  <c r="G13" i="13"/>
  <c r="H13" i="13"/>
  <c r="I13" i="13"/>
  <c r="J13" i="13"/>
  <c r="K13" i="13"/>
  <c r="L13" i="13"/>
  <c r="M13" i="13"/>
  <c r="N13" i="13"/>
  <c r="O13" i="13"/>
  <c r="P13" i="13"/>
  <c r="Q13" i="13"/>
  <c r="R13" i="13"/>
  <c r="S13" i="13"/>
  <c r="T13" i="13"/>
  <c r="U13" i="13"/>
  <c r="V13" i="13"/>
  <c r="W13" i="13"/>
  <c r="X13" i="13"/>
  <c r="Y13" i="13"/>
  <c r="Z13" i="13"/>
  <c r="AA13" i="13"/>
  <c r="AB13" i="13"/>
  <c r="AC13" i="13"/>
  <c r="AD13" i="13"/>
  <c r="AE13" i="13"/>
  <c r="AF13" i="13"/>
  <c r="AG13" i="13"/>
  <c r="AH13" i="13"/>
  <c r="AI13" i="13"/>
  <c r="AJ13" i="13"/>
  <c r="AK13" i="13"/>
  <c r="AL13" i="13"/>
  <c r="AM13" i="13"/>
  <c r="AN13" i="13"/>
  <c r="AO13" i="13"/>
  <c r="AP13" i="13"/>
  <c r="AQ13" i="13"/>
  <c r="AR13" i="13"/>
  <c r="AS13" i="13"/>
  <c r="AT13" i="13"/>
  <c r="AU13" i="13"/>
  <c r="AV13" i="13"/>
  <c r="AW13" i="13"/>
  <c r="AX13" i="13"/>
  <c r="AY13" i="13"/>
  <c r="AZ13" i="13"/>
  <c r="BA13" i="13"/>
  <c r="BB13" i="13"/>
  <c r="BC13" i="13"/>
  <c r="BD13" i="13"/>
  <c r="E14" i="13"/>
  <c r="F14" i="13"/>
  <c r="G14" i="13"/>
  <c r="H14" i="13"/>
  <c r="I14" i="13"/>
  <c r="J14" i="13"/>
  <c r="K14" i="13"/>
  <c r="L14" i="13"/>
  <c r="M14" i="13"/>
  <c r="N14" i="13"/>
  <c r="O14" i="13"/>
  <c r="P14" i="13"/>
  <c r="Q14" i="13"/>
  <c r="R14" i="13"/>
  <c r="S14" i="13"/>
  <c r="T14" i="13"/>
  <c r="U14" i="13"/>
  <c r="V14" i="13"/>
  <c r="W14" i="13"/>
  <c r="X14" i="13"/>
  <c r="Y14" i="13"/>
  <c r="Z14" i="13"/>
  <c r="AA14" i="13"/>
  <c r="AB14" i="13"/>
  <c r="AC14" i="13"/>
  <c r="AD14" i="13"/>
  <c r="AE14" i="13"/>
  <c r="AF14" i="13"/>
  <c r="AG14" i="13"/>
  <c r="AH14" i="13"/>
  <c r="AI14" i="13"/>
  <c r="AJ14" i="13"/>
  <c r="AK14" i="13"/>
  <c r="AL14" i="13"/>
  <c r="AM14" i="13"/>
  <c r="AN14" i="13"/>
  <c r="AO14" i="13"/>
  <c r="AP14" i="13"/>
  <c r="AQ14" i="13"/>
  <c r="AR14" i="13"/>
  <c r="AS14" i="13"/>
  <c r="AT14" i="13"/>
  <c r="AU14" i="13"/>
  <c r="AV14" i="13"/>
  <c r="AW14" i="13"/>
  <c r="AX14" i="13"/>
  <c r="AY14" i="13"/>
  <c r="AZ14" i="13"/>
  <c r="BA14" i="13"/>
  <c r="BB14" i="13"/>
  <c r="BC14" i="13"/>
  <c r="BD14" i="13"/>
  <c r="D14" i="13"/>
  <c r="D13" i="13"/>
  <c r="D12" i="13"/>
  <c r="D11" i="13"/>
  <c r="H43" i="11" a="1"/>
  <c r="H43" i="11" s="1"/>
  <c r="D43" i="11" a="1"/>
  <c r="D43" i="11" s="1"/>
  <c r="C17" i="13"/>
  <c r="C16" i="13"/>
  <c r="C12" i="13"/>
  <c r="C13" i="13"/>
  <c r="C14" i="13"/>
  <c r="C11" i="13"/>
  <c r="C9"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AF8" i="13"/>
  <c r="AG8" i="13"/>
  <c r="AH8" i="13"/>
  <c r="AI8" i="13"/>
  <c r="AJ8" i="13"/>
  <c r="AK8" i="13"/>
  <c r="AL8" i="13"/>
  <c r="AM8" i="13"/>
  <c r="AN8" i="13"/>
  <c r="AO8" i="13"/>
  <c r="AP8" i="13"/>
  <c r="AQ8" i="13"/>
  <c r="AR8" i="13"/>
  <c r="AS8" i="13"/>
  <c r="AT8" i="13"/>
  <c r="AU8" i="13"/>
  <c r="AV8" i="13"/>
  <c r="AW8" i="13"/>
  <c r="AX8" i="13"/>
  <c r="AY8" i="13"/>
  <c r="AZ8" i="13"/>
  <c r="BA8" i="13"/>
  <c r="BB8" i="13"/>
  <c r="BC8" i="13"/>
  <c r="BD8" i="13"/>
  <c r="E9" i="13"/>
  <c r="F9" i="13"/>
  <c r="G9" i="13"/>
  <c r="H9" i="13"/>
  <c r="I9" i="13"/>
  <c r="J9" i="13"/>
  <c r="K9" i="13"/>
  <c r="L9" i="13"/>
  <c r="M9" i="13"/>
  <c r="N9" i="13"/>
  <c r="O9" i="13"/>
  <c r="P9" i="13"/>
  <c r="Q9" i="13"/>
  <c r="R9" i="13"/>
  <c r="S9" i="13"/>
  <c r="T9" i="13"/>
  <c r="U9" i="13"/>
  <c r="V9" i="13"/>
  <c r="W9" i="13"/>
  <c r="X9" i="13"/>
  <c r="Y9" i="13"/>
  <c r="Z9" i="13"/>
  <c r="AA9" i="13"/>
  <c r="AB9" i="13"/>
  <c r="AC9" i="13"/>
  <c r="AD9" i="13"/>
  <c r="AE9" i="13"/>
  <c r="AF9" i="13"/>
  <c r="AG9" i="13"/>
  <c r="AH9" i="13"/>
  <c r="AI9" i="13"/>
  <c r="AJ9" i="13"/>
  <c r="AK9" i="13"/>
  <c r="AL9" i="13"/>
  <c r="AM9" i="13"/>
  <c r="AN9" i="13"/>
  <c r="AO9" i="13"/>
  <c r="AP9" i="13"/>
  <c r="AQ9" i="13"/>
  <c r="AR9" i="13"/>
  <c r="AS9" i="13"/>
  <c r="AT9" i="13"/>
  <c r="AU9" i="13"/>
  <c r="AV9" i="13"/>
  <c r="AW9" i="13"/>
  <c r="AX9" i="13"/>
  <c r="AY9" i="13"/>
  <c r="AZ9" i="13"/>
  <c r="BA9" i="13"/>
  <c r="BB9" i="13"/>
  <c r="BC9" i="13"/>
  <c r="BD9" i="13"/>
  <c r="D9" i="13"/>
  <c r="D8" i="13"/>
  <c r="H24" i="12" a="1"/>
  <c r="H24" i="12" s="1"/>
  <c r="D24" i="12" a="1"/>
  <c r="D24" i="12" s="1"/>
  <c r="C8" i="13"/>
  <c r="H24" i="9" a="1"/>
  <c r="H24" i="9" s="1"/>
  <c r="D24" i="9" a="1"/>
  <c r="D24" i="9" s="1"/>
  <c r="E2" i="13"/>
  <c r="F2" i="13"/>
  <c r="G2" i="13"/>
  <c r="H2" i="13"/>
  <c r="I2" i="13"/>
  <c r="J2" i="13"/>
  <c r="K2" i="13"/>
  <c r="L2" i="13"/>
  <c r="M2" i="13"/>
  <c r="N2" i="13"/>
  <c r="O2" i="13"/>
  <c r="P2" i="13"/>
  <c r="Q2" i="13"/>
  <c r="R2" i="13"/>
  <c r="S2" i="13"/>
  <c r="T2" i="13"/>
  <c r="U2" i="13"/>
  <c r="V2" i="13"/>
  <c r="W2" i="13"/>
  <c r="X2" i="13"/>
  <c r="Y2" i="13"/>
  <c r="Z2" i="13"/>
  <c r="AA2" i="13"/>
  <c r="AB2" i="13"/>
  <c r="AC2" i="13"/>
  <c r="AD2" i="13"/>
  <c r="AE2" i="13"/>
  <c r="AF2" i="13"/>
  <c r="AG2" i="13"/>
  <c r="AH2" i="13"/>
  <c r="AI2" i="13"/>
  <c r="AJ2" i="13"/>
  <c r="AK2" i="13"/>
  <c r="AL2" i="13"/>
  <c r="AM2" i="13"/>
  <c r="AN2" i="13"/>
  <c r="AO2" i="13"/>
  <c r="AP2" i="13"/>
  <c r="AQ2" i="13"/>
  <c r="AR2" i="13"/>
  <c r="AS2" i="13"/>
  <c r="AT2" i="13"/>
  <c r="AU2" i="13"/>
  <c r="AV2" i="13"/>
  <c r="AW2" i="13"/>
  <c r="AX2" i="13"/>
  <c r="AY2" i="13"/>
  <c r="AZ2" i="13"/>
  <c r="BA2" i="13"/>
  <c r="BB2" i="13"/>
  <c r="BC2" i="13"/>
  <c r="BD2" i="13"/>
  <c r="E3" i="13"/>
  <c r="F3" i="13"/>
  <c r="G3" i="13"/>
  <c r="H3" i="13"/>
  <c r="I3" i="13"/>
  <c r="J3" i="13"/>
  <c r="K3" i="13"/>
  <c r="L3" i="13"/>
  <c r="M3" i="13"/>
  <c r="N3" i="13"/>
  <c r="O3" i="13"/>
  <c r="P3" i="13"/>
  <c r="Q3" i="13"/>
  <c r="R3" i="13"/>
  <c r="S3" i="13"/>
  <c r="T3" i="13"/>
  <c r="U3" i="13"/>
  <c r="V3" i="13"/>
  <c r="W3" i="13"/>
  <c r="X3" i="13"/>
  <c r="Y3" i="13"/>
  <c r="Z3" i="13"/>
  <c r="AA3" i="13"/>
  <c r="AB3" i="13"/>
  <c r="AC3" i="13"/>
  <c r="AD3" i="13"/>
  <c r="AE3" i="13"/>
  <c r="AF3" i="13"/>
  <c r="AG3" i="13"/>
  <c r="AH3" i="13"/>
  <c r="AI3" i="13"/>
  <c r="AJ3" i="13"/>
  <c r="AK3" i="13"/>
  <c r="AL3" i="13"/>
  <c r="AM3" i="13"/>
  <c r="AN3" i="13"/>
  <c r="AO3" i="13"/>
  <c r="AP3" i="13"/>
  <c r="AQ3" i="13"/>
  <c r="AR3" i="13"/>
  <c r="AS3" i="13"/>
  <c r="AT3" i="13"/>
  <c r="AU3" i="13"/>
  <c r="AV3" i="13"/>
  <c r="AW3" i="13"/>
  <c r="AX3" i="13"/>
  <c r="AY3" i="13"/>
  <c r="AZ3" i="13"/>
  <c r="BA3" i="13"/>
  <c r="BB3" i="13"/>
  <c r="BC3" i="13"/>
  <c r="BD3" i="13"/>
  <c r="D3" i="13"/>
  <c r="D2" i="13"/>
  <c r="D23" i="8" a="1"/>
  <c r="D23" i="8" s="1"/>
  <c r="F23" i="8" a="1"/>
  <c r="F23" i="8" s="1"/>
  <c r="B16" i="13" a="1"/>
  <c r="B16" i="13" s="1"/>
  <c r="B11" i="13" a="1"/>
  <c r="B11" i="13" s="1"/>
  <c r="B8" i="13" a="1"/>
  <c r="B8" i="13" s="1"/>
  <c r="B5" i="13" a="1"/>
  <c r="B5" i="13" s="1"/>
  <c r="C5" i="13" s="1"/>
  <c r="C1" i="13" a="1"/>
  <c r="C1" i="13" s="1"/>
  <c r="B2" i="13" a="1"/>
  <c r="B2" i="13" s="1"/>
  <c r="C2" i="13" s="1"/>
  <c r="H101" i="1" a="1"/>
  <c r="H101" i="1" s="1"/>
  <c r="G101" i="1" a="1"/>
  <c r="G101" i="1" s="1"/>
  <c r="F101" i="1" a="1"/>
  <c r="F101" i="1" s="1"/>
  <c r="E101" i="1" a="1"/>
  <c r="E101" i="1" s="1"/>
  <c r="D101" i="1" a="1"/>
  <c r="D101" i="1" s="1"/>
  <c r="C101" i="1" a="1"/>
  <c r="C101" i="1" s="1"/>
  <c r="B101" i="1" a="1"/>
  <c r="B101" i="1" s="1"/>
  <c r="B25" i="9"/>
  <c r="B26" i="9"/>
  <c r="B27" i="9"/>
  <c r="B28" i="9"/>
  <c r="B29" i="9"/>
  <c r="B30" i="9"/>
  <c r="B31" i="9"/>
  <c r="B32" i="9"/>
  <c r="B33" i="9"/>
  <c r="B24" i="9"/>
  <c r="B25" i="12"/>
  <c r="B26" i="12"/>
  <c r="B27" i="12"/>
  <c r="B28" i="12"/>
  <c r="B29" i="12"/>
  <c r="B30" i="12"/>
  <c r="B31" i="12"/>
  <c r="B32" i="12"/>
  <c r="B33" i="12"/>
  <c r="B24" i="12"/>
  <c r="B44" i="11"/>
  <c r="B45" i="11"/>
  <c r="B46" i="11"/>
  <c r="B47" i="11"/>
  <c r="B48" i="11"/>
  <c r="B49" i="11"/>
  <c r="B50" i="11"/>
  <c r="B51" i="11"/>
  <c r="B52" i="11"/>
  <c r="B43" i="11"/>
  <c r="B25" i="10"/>
  <c r="B26" i="10"/>
  <c r="B27" i="10"/>
  <c r="B28" i="10"/>
  <c r="B29" i="10"/>
  <c r="B30" i="10"/>
  <c r="B31" i="10"/>
  <c r="B32" i="10"/>
  <c r="B33" i="10"/>
  <c r="B24" i="10"/>
  <c r="B25" i="8"/>
  <c r="B26" i="8"/>
  <c r="B27" i="8"/>
  <c r="B28" i="8"/>
  <c r="B29" i="8"/>
  <c r="B30" i="8"/>
  <c r="B31" i="8"/>
  <c r="B32" i="8"/>
  <c r="B33" i="8"/>
  <c r="B24" i="8"/>
  <c r="H42" i="1" a="1"/>
  <c r="H42" i="1" s="1"/>
  <c r="G42" i="1" a="1"/>
  <c r="G42" i="1" s="1"/>
  <c r="H62" i="1" a="1"/>
  <c r="H62" i="1" s="1"/>
  <c r="G62" i="1" a="1"/>
  <c r="G62" i="1" s="1"/>
  <c r="F62" i="1" a="1"/>
  <c r="F62" i="1" s="1"/>
  <c r="E62" i="1" a="1"/>
  <c r="E62" i="1" s="1"/>
  <c r="D62" i="1" a="1"/>
  <c r="D62" i="1" s="1"/>
  <c r="C62" i="1" a="1"/>
  <c r="C62" i="1" s="1"/>
  <c r="B62" i="1" a="1"/>
  <c r="B62" i="1" s="1"/>
  <c r="F42" i="1" a="1"/>
  <c r="F42" i="1" s="1"/>
  <c r="E42" i="1" a="1"/>
  <c r="E42" i="1" s="1"/>
  <c r="D42" i="1" a="1"/>
  <c r="D42" i="1" s="1"/>
  <c r="C42" i="1" a="1"/>
  <c r="C42" i="1" s="1"/>
  <c r="B42" i="1" a="1"/>
  <c r="B42" i="1" s="1"/>
  <c r="H22" i="1" a="1"/>
  <c r="H22" i="1" s="1"/>
  <c r="G22" i="1" a="1"/>
  <c r="G22" i="1" s="1"/>
  <c r="F22" i="1" a="1"/>
  <c r="F22" i="1" s="1"/>
  <c r="E22" i="1" a="1"/>
  <c r="E22" i="1" s="1"/>
  <c r="D22" i="1" a="1"/>
  <c r="D22" i="1" s="1"/>
  <c r="C22" i="1" a="1"/>
  <c r="C22" i="1" s="1"/>
  <c r="B22" i="1" a="1"/>
  <c r="B22" i="1" s="1"/>
  <c r="H2" i="1" a="1"/>
  <c r="H2" i="1" s="1"/>
  <c r="G2" i="1" a="1"/>
  <c r="G2" i="1" s="1"/>
  <c r="F2" i="1" a="1"/>
  <c r="F2" i="1" s="1"/>
  <c r="E2" i="1" a="1"/>
  <c r="E2" i="1" s="1"/>
  <c r="D2" i="1" a="1"/>
  <c r="D2" i="1" s="1"/>
  <c r="C2" i="1" a="1"/>
  <c r="C2" i="1" s="1"/>
  <c r="B2" i="1" a="1"/>
  <c r="B2" i="1" s="1"/>
  <c r="H16" i="13" l="1"/>
  <c r="AI17" i="13"/>
  <c r="BC16" i="13"/>
  <c r="O16" i="13"/>
  <c r="AX17" i="13"/>
  <c r="Z17" i="13"/>
  <c r="J17" i="13"/>
  <c r="AT16" i="13"/>
  <c r="AL16" i="13"/>
  <c r="AD16" i="13"/>
  <c r="V16" i="13"/>
  <c r="N16" i="13"/>
  <c r="F16" i="13"/>
  <c r="D17" i="13"/>
  <c r="AW17" i="13"/>
  <c r="AO17" i="13"/>
  <c r="AG17" i="13"/>
  <c r="Y17" i="13"/>
  <c r="Q17" i="13"/>
  <c r="I17" i="13"/>
  <c r="BA16" i="13"/>
  <c r="AS16" i="13"/>
  <c r="AK16" i="13"/>
  <c r="AC16" i="13"/>
  <c r="U16" i="13"/>
  <c r="M16" i="13"/>
  <c r="E16" i="13"/>
  <c r="AY17" i="13"/>
  <c r="AE16" i="13"/>
  <c r="AF17" i="13"/>
  <c r="P17" i="13"/>
  <c r="AJ16" i="13"/>
  <c r="L16" i="13"/>
  <c r="BC17" i="13"/>
  <c r="AU17" i="13"/>
  <c r="AM17" i="13"/>
  <c r="AE17" i="13"/>
  <c r="W17" i="13"/>
  <c r="O17" i="13"/>
  <c r="G17" i="13"/>
  <c r="AY16" i="13"/>
  <c r="AQ16" i="13"/>
  <c r="AI16" i="13"/>
  <c r="AA16" i="13"/>
  <c r="S16" i="13"/>
  <c r="K16" i="13"/>
  <c r="S17" i="13"/>
  <c r="AM16" i="13"/>
  <c r="AP17" i="13"/>
  <c r="BB16" i="13"/>
  <c r="AN17" i="13"/>
  <c r="H17" i="13"/>
  <c r="AB16" i="13"/>
  <c r="BB17" i="13"/>
  <c r="AT17" i="13"/>
  <c r="AL17" i="13"/>
  <c r="AD17" i="13"/>
  <c r="V17" i="13"/>
  <c r="N17" i="13"/>
  <c r="F17" i="13"/>
  <c r="AX16" i="13"/>
  <c r="AP16" i="13"/>
  <c r="AH16" i="13"/>
  <c r="Z16" i="13"/>
  <c r="R16" i="13"/>
  <c r="J16" i="13"/>
  <c r="AA17" i="13"/>
  <c r="AU16" i="13"/>
  <c r="G16" i="13"/>
  <c r="AH17" i="13"/>
  <c r="AV17" i="13"/>
  <c r="X17" i="13"/>
  <c r="AZ16" i="13"/>
  <c r="T16" i="13"/>
  <c r="BA17" i="13"/>
  <c r="AS17" i="13"/>
  <c r="AK17" i="13"/>
  <c r="AC17" i="13"/>
  <c r="U17" i="13"/>
  <c r="M17" i="13"/>
  <c r="E17" i="13"/>
  <c r="AW16" i="13"/>
  <c r="AO16" i="13"/>
  <c r="AG16" i="13"/>
  <c r="Y16" i="13"/>
  <c r="Q16" i="13"/>
  <c r="I16" i="13"/>
  <c r="AQ17" i="13"/>
  <c r="K17" i="13"/>
  <c r="W16" i="13"/>
  <c r="R17" i="13"/>
  <c r="BD17" i="13"/>
  <c r="AR16" i="13"/>
  <c r="AZ17" i="13"/>
  <c r="AR17" i="13"/>
  <c r="AJ17" i="13"/>
  <c r="AB17" i="13"/>
  <c r="T17" i="13"/>
  <c r="L17" i="13"/>
  <c r="BD16" i="13"/>
  <c r="AV16" i="13"/>
  <c r="AN16" i="13"/>
  <c r="AF16" i="13"/>
  <c r="X16" i="13"/>
  <c r="P16" i="13"/>
  <c r="I5" i="13"/>
  <c r="AZ6" i="13"/>
  <c r="AR6" i="13"/>
  <c r="AJ6" i="13"/>
  <c r="AB6" i="13"/>
  <c r="T6" i="13"/>
  <c r="L6" i="13"/>
  <c r="BD5" i="13"/>
  <c r="AV5" i="13"/>
  <c r="AN5" i="13"/>
  <c r="AF5" i="13"/>
  <c r="X5" i="13"/>
  <c r="P5" i="13"/>
  <c r="H5" i="13"/>
  <c r="AY6" i="13"/>
  <c r="AQ6" i="13"/>
  <c r="AI6" i="13"/>
  <c r="AA6" i="13"/>
  <c r="S6" i="13"/>
  <c r="K6" i="13"/>
  <c r="BC5" i="13"/>
  <c r="AU5" i="13"/>
  <c r="AM5" i="13"/>
  <c r="AE5" i="13"/>
  <c r="W5" i="13"/>
  <c r="O5" i="13"/>
  <c r="G5" i="13"/>
  <c r="D5" i="13"/>
  <c r="AX6" i="13"/>
  <c r="AP6" i="13"/>
  <c r="AH6" i="13"/>
  <c r="Z6" i="13"/>
  <c r="R6" i="13"/>
  <c r="J6" i="13"/>
  <c r="BB5" i="13"/>
  <c r="AT5" i="13"/>
  <c r="AL5" i="13"/>
  <c r="AD5" i="13"/>
  <c r="V5" i="13"/>
  <c r="N5" i="13"/>
  <c r="F5" i="13"/>
  <c r="D6" i="13"/>
  <c r="AW6" i="13"/>
  <c r="AO6" i="13"/>
  <c r="AG6" i="13"/>
  <c r="Y6" i="13"/>
  <c r="Q6" i="13"/>
  <c r="I6" i="13"/>
  <c r="BA5" i="13"/>
  <c r="AS5" i="13"/>
  <c r="AK5" i="13"/>
  <c r="AC5" i="13"/>
  <c r="U5" i="13"/>
  <c r="M5" i="13"/>
  <c r="E5" i="13"/>
  <c r="BD6" i="13"/>
  <c r="AV6" i="13"/>
  <c r="AN6" i="13"/>
  <c r="AF6" i="13"/>
  <c r="X6" i="13"/>
  <c r="P6" i="13"/>
  <c r="H6" i="13"/>
  <c r="AZ5" i="13"/>
  <c r="AR5" i="13"/>
  <c r="AJ5" i="13"/>
  <c r="AB5" i="13"/>
  <c r="T5" i="13"/>
  <c r="L5" i="13"/>
  <c r="BC6" i="13"/>
  <c r="AU6" i="13"/>
  <c r="AM6" i="13"/>
  <c r="AE6" i="13"/>
  <c r="W6" i="13"/>
  <c r="O6" i="13"/>
  <c r="G6" i="13"/>
  <c r="AY5" i="13"/>
  <c r="AQ5" i="13"/>
  <c r="AI5" i="13"/>
  <c r="AA5" i="13"/>
  <c r="S5" i="13"/>
  <c r="K5" i="13"/>
  <c r="BB6" i="13"/>
  <c r="AT6" i="13"/>
  <c r="AL6" i="13"/>
  <c r="AD6" i="13"/>
  <c r="V6" i="13"/>
  <c r="N6" i="13"/>
  <c r="F6" i="13"/>
  <c r="AX5" i="13"/>
  <c r="AP5" i="13"/>
  <c r="AH5" i="13"/>
  <c r="Z5" i="13"/>
  <c r="R5" i="13"/>
  <c r="J5" i="13"/>
  <c r="C6" i="13"/>
  <c r="BA6" i="13"/>
  <c r="AS6" i="13"/>
  <c r="AK6" i="13"/>
  <c r="AC6" i="13"/>
  <c r="U6" i="13"/>
  <c r="M6" i="13"/>
  <c r="E6" i="13"/>
  <c r="AW5" i="13"/>
  <c r="AO5" i="13"/>
  <c r="AG5" i="13"/>
  <c r="Y5" i="13"/>
  <c r="Q5" i="13"/>
  <c r="C3"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CB8304-30FE-4950-B2E7-C8934ED6ED49}" keepAlive="1" name="Query - index_age" description="Connection to the 'index_age' query in the workbook." type="5" refreshedVersion="7" background="1" saveData="1">
    <dbPr connection="Provider=Microsoft.Mashup.OleDb.1;Data Source=$Workbook$;Location=index_age;Extended Properties=&quot;&quot;" command="SELECT * FROM [index_age]"/>
  </connection>
  <connection id="2" xr16:uid="{49D1BBA4-8627-4968-8BB8-AADEEA3EC788}" keepAlive="1" name="Query - index_gender" description="Connection to the 'index_gender' query in the workbook." type="5" refreshedVersion="7" background="1" saveData="1">
    <dbPr connection="Provider=Microsoft.Mashup.OleDb.1;Data Source=$Workbook$;Location=index_gender;Extended Properties=&quot;&quot;" command="SELECT * FROM [index_gender]"/>
  </connection>
  <connection id="3" xr16:uid="{68002AAE-8AFF-4C0B-9303-05F5BD0649D6}" keepAlive="1" name="Query - index_location" description="Connection to the 'index_location' query in the workbook." type="5" refreshedVersion="7" background="1" saveData="1">
    <dbPr connection="Provider=Microsoft.Mashup.OleDb.1;Data Source=$Workbook$;Location=index_location;Extended Properties=&quot;&quot;" command="SELECT * FROM [index_location]"/>
  </connection>
  <connection id="4" xr16:uid="{06549BAB-7845-471B-B51F-91918544D5E0}" keepAlive="1" name="Query - index_sector" description="Connection to the 'index_sector' query in the workbook." type="5" refreshedVersion="7" background="1" saveData="1">
    <dbPr connection="Provider=Microsoft.Mashup.OleDb.1;Data Source=$Workbook$;Location=index_sector;Extended Properties=&quot;&quot;" command="SELECT * FROM [index_sector]"/>
  </connection>
  <connection id="5" xr16:uid="{12A0B7B8-46FD-47BE-98B6-911F7608FBEE}" keepAlive="1" name="Query - index_size" description="Connection to the 'index_size' query in the workbook." type="5" refreshedVersion="7" background="1" saveData="1">
    <dbPr connection="Provider=Microsoft.Mashup.OleDb.1;Data Source=$Workbook$;Location=index_size;Extended Properties=&quot;&quot;" command="SELECT * FROM [index_siz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<sst xmlns="http://schemas.openxmlformats.org/spreadsheetml/2006/main" count="5585" uniqueCount="2178">
  <si>
    <t>province</t>
  </si>
  <si>
    <t>age_inclusion</t>
  </si>
  <si>
    <t>n</t>
  </si>
  <si>
    <t>barriers_inclusion</t>
  </si>
  <si>
    <t>barriers_exclusion</t>
  </si>
  <si>
    <t>compliance_inclusion</t>
  </si>
  <si>
    <t>compliance_exclusion</t>
  </si>
  <si>
    <t>availability_inclusion</t>
  </si>
  <si>
    <t>availability_exclusion</t>
  </si>
  <si>
    <t>usage_inclusion</t>
  </si>
  <si>
    <t>usage_exclusion</t>
  </si>
  <si>
    <t>index_score</t>
  </si>
  <si>
    <t>index_normalise</t>
  </si>
  <si>
    <t>index_percentage</t>
  </si>
  <si>
    <t>Bulawayo</t>
  </si>
  <si>
    <t>35+</t>
  </si>
  <si>
    <t>Youth</t>
  </si>
  <si>
    <t>Harare</t>
  </si>
  <si>
    <t>Manicaland</t>
  </si>
  <si>
    <t>Mashonaland Central</t>
  </si>
  <si>
    <t>Mashonaland East</t>
  </si>
  <si>
    <t>Mashonaland West</t>
  </si>
  <si>
    <t>Masvingo</t>
  </si>
  <si>
    <t>Matabeleland North</t>
  </si>
  <si>
    <t>Matabeleland South</t>
  </si>
  <si>
    <t>Midlands</t>
  </si>
  <si>
    <t>gender_inclusion</t>
  </si>
  <si>
    <t>Female</t>
  </si>
  <si>
    <t>Male</t>
  </si>
  <si>
    <t>location_inclusion</t>
  </si>
  <si>
    <t>Rural</t>
  </si>
  <si>
    <t>Urban</t>
  </si>
  <si>
    <t>sector_inclusion</t>
  </si>
  <si>
    <t>Agriculture</t>
  </si>
  <si>
    <t>Mining</t>
  </si>
  <si>
    <t>Retail</t>
  </si>
  <si>
    <t>size_inclusion</t>
  </si>
  <si>
    <t>micro</t>
  </si>
  <si>
    <t>small</t>
  </si>
  <si>
    <t>inclusion</t>
  </si>
  <si>
    <t>age</t>
  </si>
  <si>
    <t>barriers</t>
  </si>
  <si>
    <t>availability</t>
  </si>
  <si>
    <t>compliance</t>
  </si>
  <si>
    <t>usage</t>
  </si>
  <si>
    <t>gender</t>
  </si>
  <si>
    <t>location</t>
  </si>
  <si>
    <t>sector</t>
  </si>
  <si>
    <t>size</t>
  </si>
  <si>
    <t>index</t>
  </si>
  <si>
    <t>inclusion_measure</t>
  </si>
  <si>
    <t>Column1</t>
  </si>
  <si>
    <t>X</t>
  </si>
  <si>
    <t>barriers_percentage</t>
  </si>
  <si>
    <t>compliance_percentage</t>
  </si>
  <si>
    <t>availability_percentage</t>
  </si>
  <si>
    <t>usage_percentage</t>
  </si>
  <si>
    <t>Vending</t>
  </si>
  <si>
    <t>check</t>
  </si>
  <si>
    <t>insight</t>
  </si>
  <si>
    <t>knowledge</t>
  </si>
  <si>
    <t>documentation</t>
  </si>
  <si>
    <t>legal</t>
  </si>
  <si>
    <t>finance</t>
  </si>
  <si>
    <t>trust</t>
  </si>
  <si>
    <t>inflation</t>
  </si>
  <si>
    <t>bureaucracy</t>
  </si>
  <si>
    <t>law</t>
  </si>
  <si>
    <t>inappropriate</t>
  </si>
  <si>
    <t>reason</t>
  </si>
  <si>
    <t>restrictions_bank_account_value</t>
  </si>
  <si>
    <t>restrictions_mobile_money_value</t>
  </si>
  <si>
    <t>X.y</t>
  </si>
  <si>
    <t>registered_value</t>
  </si>
  <si>
    <t>zimra_value</t>
  </si>
  <si>
    <t>X.x.x</t>
  </si>
  <si>
    <t>bank_account_value</t>
  </si>
  <si>
    <t>time_open_bank_value</t>
  </si>
  <si>
    <t>sme_auction_value</t>
  </si>
  <si>
    <t>insurance_value</t>
  </si>
  <si>
    <t>pension_value</t>
  </si>
  <si>
    <t>mm_account_value</t>
  </si>
  <si>
    <t>time_open_mm_value</t>
  </si>
  <si>
    <t>savings_facility_value</t>
  </si>
  <si>
    <t>advice_sources_value</t>
  </si>
  <si>
    <t>X.y.y</t>
  </si>
  <si>
    <t>funds_start_value</t>
  </si>
  <si>
    <t>funds_ongoing_value</t>
  </si>
  <si>
    <t>frequency_bank_account_value</t>
  </si>
  <si>
    <t>successful_bids_value</t>
  </si>
  <si>
    <t>commercial_loan_apply_value</t>
  </si>
  <si>
    <t>comprehensive_value</t>
  </si>
  <si>
    <t>staff_value</t>
  </si>
  <si>
    <t>product_value</t>
  </si>
  <si>
    <t>frequency_mobile_money_value</t>
  </si>
  <si>
    <t>loan_mm_value</t>
  </si>
  <si>
    <t>insurance_mm_value</t>
  </si>
  <si>
    <t>investments_value</t>
  </si>
  <si>
    <t>1</t>
  </si>
  <si>
    <t>0.282161795895895</t>
  </si>
  <si>
    <t>0.0939697913063531</t>
  </si>
  <si>
    <t>0.122511095629467</t>
  </si>
  <si>
    <t>0.180084174454635</t>
  </si>
  <si>
    <t>0.171095686817134</t>
  </si>
  <si>
    <t>0.0933648539580743</t>
  </si>
  <si>
    <t>0.0278061224489796</t>
  </si>
  <si>
    <t>0.180820359629145</t>
  </si>
  <si>
    <t>0.100502603343377</t>
  </si>
  <si>
    <t>0.481481481481482</t>
  </si>
  <si>
    <t>0.346153846153846</t>
  </si>
  <si>
    <t>0.482142857142857</t>
  </si>
  <si>
    <t>0.466666666666667</t>
  </si>
  <si>
    <t>0.44</t>
  </si>
  <si>
    <t>0.346666666666667</t>
  </si>
  <si>
    <t>0.807692307692308</t>
  </si>
  <si>
    <t>0.0789473684210526</t>
  </si>
  <si>
    <t>0.213333333333333</t>
  </si>
  <si>
    <t>0.0133333333333333</t>
  </si>
  <si>
    <t>0.76</t>
  </si>
  <si>
    <t>0.859649122807018</t>
  </si>
  <si>
    <t>0.493333333333333</t>
  </si>
  <si>
    <t>0.573333333333333</t>
  </si>
  <si>
    <t>0.4</t>
  </si>
  <si>
    <t>0.426666666666667</t>
  </si>
  <si>
    <t>0.961538461538462</t>
  </si>
  <si>
    <t>0.666666666666667</t>
  </si>
  <si>
    <t>0.1875</t>
  </si>
  <si>
    <t>0.15625</t>
  </si>
  <si>
    <t>0.28125</t>
  </si>
  <si>
    <t>0.982456140350877</t>
  </si>
  <si>
    <t>0</t>
  </si>
  <si>
    <t>0.228070175438596</t>
  </si>
  <si>
    <t>2</t>
  </si>
  <si>
    <t>0.349919116781823</t>
  </si>
  <si>
    <t>0.142328042328042</t>
  </si>
  <si>
    <t>0.193273686286109</t>
  </si>
  <si>
    <t>0.175401359702366</t>
  </si>
  <si>
    <t>0.0878956800111349</t>
  </si>
  <si>
    <t>0.0797548332095812</t>
  </si>
  <si>
    <t>0.0428571428571429</t>
  </si>
  <si>
    <t>0.0810285853471824</t>
  </si>
  <si>
    <t>0.117606230898156</t>
  </si>
  <si>
    <t>0.49685534591195</t>
  </si>
  <si>
    <t>0.111111111111111</t>
  </si>
  <si>
    <t>0.435897435897436</t>
  </si>
  <si>
    <t>0.339622641509434</t>
  </si>
  <si>
    <t>0.320754716981132</t>
  </si>
  <si>
    <t>0.777777777777778</t>
  </si>
  <si>
    <t>0.0909090909090909</t>
  </si>
  <si>
    <t>0.132075471698113</t>
  </si>
  <si>
    <t>0.0377358490566038</t>
  </si>
  <si>
    <t>0.735849056603774</t>
  </si>
  <si>
    <t>0.794871794871795</t>
  </si>
  <si>
    <t>0.358490566037736</t>
  </si>
  <si>
    <t>0.415094339622642</t>
  </si>
  <si>
    <t>0.226415094339623</t>
  </si>
  <si>
    <t>0.30188679245283</t>
  </si>
  <si>
    <t>0.944444444444444</t>
  </si>
  <si>
    <t>0.150943396226415</t>
  </si>
  <si>
    <t>0.357142857142857</t>
  </si>
  <si>
    <t>0.142857142857143</t>
  </si>
  <si>
    <t>0.948717948717949</t>
  </si>
  <si>
    <t>0.230769230769231</t>
  </si>
  <si>
    <t>3</t>
  </si>
  <si>
    <t>0.159072238046643</t>
  </si>
  <si>
    <t>0.0923507462686567</t>
  </si>
  <si>
    <t>0.201529064017263</t>
  </si>
  <si>
    <t>0.252894215138678</t>
  </si>
  <si>
    <t>0.0812339132952573</t>
  </si>
  <si>
    <t>0.410957102705419</t>
  </si>
  <si>
    <t>0.118330039525692</t>
  </si>
  <si>
    <t>0.0498021668850729</t>
  </si>
  <si>
    <t>0.030769016461376</t>
  </si>
  <si>
    <t>0.467816000424696</t>
  </si>
  <si>
    <t>0.593220338983051</t>
  </si>
  <si>
    <t>0.728571428571429</t>
  </si>
  <si>
    <t>0.75</t>
  </si>
  <si>
    <t>0.728260869565217</t>
  </si>
  <si>
    <t>0.641304347826087</t>
  </si>
  <si>
    <t>0.779661016949153</t>
  </si>
  <si>
    <t>0.217391304347826</t>
  </si>
  <si>
    <t>0.152173913043478</t>
  </si>
  <si>
    <t>0.760869565217391</t>
  </si>
  <si>
    <t>0.7</t>
  </si>
  <si>
    <t>0.445652173913043</t>
  </si>
  <si>
    <t>0.384615384615385</t>
  </si>
  <si>
    <t>0.263736263736264</t>
  </si>
  <si>
    <t>0.271739130434783</t>
  </si>
  <si>
    <t>0.966101694915254</t>
  </si>
  <si>
    <t>0.428571428571429</t>
  </si>
  <si>
    <t>0.260869565217391</t>
  </si>
  <si>
    <t>0.2</t>
  </si>
  <si>
    <t>0.35</t>
  </si>
  <si>
    <t>0.65</t>
  </si>
  <si>
    <t>0.0142857142857143</t>
  </si>
  <si>
    <t>0.1</t>
  </si>
  <si>
    <t>0.25</t>
  </si>
  <si>
    <t>4</t>
  </si>
  <si>
    <t>0.207787247528445</t>
  </si>
  <si>
    <t>0.0776051475204018</t>
  </si>
  <si>
    <t>0.29045601291364</t>
  </si>
  <si>
    <t>0.199337834142641</t>
  </si>
  <si>
    <t>0.069229334721138</t>
  </si>
  <si>
    <t>0.264271077283372</t>
  </si>
  <si>
    <t>0.0444444444444444</t>
  </si>
  <si>
    <t>0.0511852719229768</t>
  </si>
  <si>
    <t>0.0300425015179114</t>
  </si>
  <si>
    <t>0.627240143369176</t>
  </si>
  <si>
    <t>0.641025641025641</t>
  </si>
  <si>
    <t>0.285714285714286</t>
  </si>
  <si>
    <t>0.238095238095238</t>
  </si>
  <si>
    <t>0.0882352941176471</t>
  </si>
  <si>
    <t>0.0158730158730159</t>
  </si>
  <si>
    <t>0.619047619047619</t>
  </si>
  <si>
    <t>0.894736842105263</t>
  </si>
  <si>
    <t>0.365079365079365</t>
  </si>
  <si>
    <t>0.17741935483871</t>
  </si>
  <si>
    <t>0.0476190476190476</t>
  </si>
  <si>
    <t>0.0256410256410256</t>
  </si>
  <si>
    <t>5</t>
  </si>
  <si>
    <t>0.140844501087476</t>
  </si>
  <si>
    <t>0.0666221033868093</t>
  </si>
  <si>
    <t>0.163192714819427</t>
  </si>
  <si>
    <t>0.328101449276421</t>
  </si>
  <si>
    <t>0.155769787579468</t>
  </si>
  <si>
    <t>0.176030160391649</t>
  </si>
  <si>
    <t>0.0502676877202494</t>
  </si>
  <si>
    <t>0.144289108806882</t>
  </si>
  <si>
    <t>0.0734895834051616</t>
  </si>
  <si>
    <t>0.487719298245614</t>
  </si>
  <si>
    <t>0.85</t>
  </si>
  <si>
    <t>0.673684210526316</t>
  </si>
  <si>
    <t>0.515789473684211</t>
  </si>
  <si>
    <t>0.410526315789474</t>
  </si>
  <si>
    <t>0.461538461538462</t>
  </si>
  <si>
    <t>0.102040816326531</t>
  </si>
  <si>
    <t>0.231578947368421</t>
  </si>
  <si>
    <t>0.0947368421052632</t>
  </si>
  <si>
    <t>0.638297872340426</t>
  </si>
  <si>
    <t>0.55</t>
  </si>
  <si>
    <t>0.610526315789474</t>
  </si>
  <si>
    <t>0.484210526315789</t>
  </si>
  <si>
    <t>0.329787234042553</t>
  </si>
  <si>
    <t>0.326315789473684</t>
  </si>
  <si>
    <t>0.871794871794872</t>
  </si>
  <si>
    <t>0.189473684210526</t>
  </si>
  <si>
    <t>0.363636363636364</t>
  </si>
  <si>
    <t>0.386363636363636</t>
  </si>
  <si>
    <t>0.431818181818182</t>
  </si>
  <si>
    <t>0.966666666666667</t>
  </si>
  <si>
    <t>0.11864406779661</t>
  </si>
  <si>
    <t>0.183333333333333</t>
  </si>
  <si>
    <t>6</t>
  </si>
  <si>
    <t>0.137091637631854</t>
  </si>
  <si>
    <t>0.135298563869992</t>
  </si>
  <si>
    <t>0.177484882842026</t>
  </si>
  <si>
    <t>0.362754832702312</t>
  </si>
  <si>
    <t>0.167844060701204</t>
  </si>
  <si>
    <t>0.118870625173146</t>
  </si>
  <si>
    <t>0.0486111111111111</t>
  </si>
  <si>
    <t>0.127388336531194</t>
  </si>
  <si>
    <t>0.120829699401128</t>
  </si>
  <si>
    <t>0.546284271284271</t>
  </si>
  <si>
    <t>0.315789473684211</t>
  </si>
  <si>
    <t>0.594594594594595</t>
  </si>
  <si>
    <t>0.553571428571429</t>
  </si>
  <si>
    <t>0.339285714285714</t>
  </si>
  <si>
    <t>0.526315789473684</t>
  </si>
  <si>
    <t>0.0869565217391304</t>
  </si>
  <si>
    <t>0.125</t>
  </si>
  <si>
    <t>0.0714285714285714</t>
  </si>
  <si>
    <t>0.678571428571429</t>
  </si>
  <si>
    <t>0.552631578947368</t>
  </si>
  <si>
    <t>0.375</t>
  </si>
  <si>
    <t>0.446428571428571</t>
  </si>
  <si>
    <t>0.303571428571429</t>
  </si>
  <si>
    <t>0.947368421052632</t>
  </si>
  <si>
    <t>0.5</t>
  </si>
  <si>
    <t>0.107142857142857</t>
  </si>
  <si>
    <t>0.105263157894737</t>
  </si>
  <si>
    <t>0.135135135135135</t>
  </si>
  <si>
    <t>0.392857142857143</t>
  </si>
  <si>
    <t>7</t>
  </si>
  <si>
    <t>0.112168312211416</t>
  </si>
  <si>
    <t>0.0892255892255892</t>
  </si>
  <si>
    <t>0.148128306878307</t>
  </si>
  <si>
    <t>0.189905027922269</t>
  </si>
  <si>
    <t>0.0917963502015226</t>
  </si>
  <si>
    <t>0.0743236074270557</t>
  </si>
  <si>
    <t>0.0452380952380952</t>
  </si>
  <si>
    <t>0.11010632183908</t>
  </si>
  <si>
    <t>0.0625258620689655</t>
  </si>
  <si>
    <t>0.345965099886669</t>
  </si>
  <si>
    <t>0.533333333333333</t>
  </si>
  <si>
    <t>0.51219512195122</t>
  </si>
  <si>
    <t>0.219512195121951</t>
  </si>
  <si>
    <t>0.390243902439024</t>
  </si>
  <si>
    <t>0.195121951219512</t>
  </si>
  <si>
    <t>0.0975609756097561</t>
  </si>
  <si>
    <t>0.41025641025641</t>
  </si>
  <si>
    <t>0.8125</t>
  </si>
  <si>
    <t>0.682926829268293</t>
  </si>
  <si>
    <t>0.333333333333333</t>
  </si>
  <si>
    <t>0.075</t>
  </si>
  <si>
    <t>0.9375</t>
  </si>
  <si>
    <t>0.24390243902439</t>
  </si>
  <si>
    <t>0.401785714285714</t>
  </si>
  <si>
    <t>0.0625</t>
  </si>
  <si>
    <t>0.133928571428571</t>
  </si>
  <si>
    <t>0.634146341463415</t>
  </si>
  <si>
    <t>8</t>
  </si>
  <si>
    <t>0.223035031504445</t>
  </si>
  <si>
    <t>0.134964741045159</t>
  </si>
  <si>
    <t>0.17302240461402</t>
  </si>
  <si>
    <t>0.187188358931285</t>
  </si>
  <si>
    <t>0.0783163754340733</t>
  </si>
  <si>
    <t>0.0944025157232704</t>
  </si>
  <si>
    <t>0.0498426773455378</t>
  </si>
  <si>
    <t>0.0836064690026954</t>
  </si>
  <si>
    <t>0.0460836751435603</t>
  </si>
  <si>
    <t>0.47280865702187</t>
  </si>
  <si>
    <t>0.426470588235294</t>
  </si>
  <si>
    <t>0.132352941176471</t>
  </si>
  <si>
    <t>0.205882352941176</t>
  </si>
  <si>
    <t>0.117647058823529</t>
  </si>
  <si>
    <t>0.0294117647058824</t>
  </si>
  <si>
    <t>0.411764705882353</t>
  </si>
  <si>
    <t>0.692307692307692</t>
  </si>
  <si>
    <t>0.691176470588235</t>
  </si>
  <si>
    <t>0.175438596491228</t>
  </si>
  <si>
    <t>0.119402985074627</t>
  </si>
  <si>
    <t>0.176470588235294</t>
  </si>
  <si>
    <t>0.147058823529412</t>
  </si>
  <si>
    <t>0.964285714285714</t>
  </si>
  <si>
    <t>0.0833333333333333</t>
  </si>
  <si>
    <t>0.0526315789473684</t>
  </si>
  <si>
    <t>0.573529411764706</t>
  </si>
  <si>
    <t>9</t>
  </si>
  <si>
    <t>0.0959125023950025</t>
  </si>
  <si>
    <t>0.0377390710382514</t>
  </si>
  <si>
    <t>0.108782013751276</t>
  </si>
  <si>
    <t>0.264673989285208</t>
  </si>
  <si>
    <t>0.147248720154334</t>
  </si>
  <si>
    <t>0.398015548281506</t>
  </si>
  <si>
    <t>0.0623993921677205</t>
  </si>
  <si>
    <t>0.103567328194194</t>
  </si>
  <si>
    <t>0.0886900449858245</t>
  </si>
  <si>
    <t>0.519098418585877</t>
  </si>
  <si>
    <t>0.211111111111111</t>
  </si>
  <si>
    <t>0.385321100917431</t>
  </si>
  <si>
    <t>0.376146788990826</t>
  </si>
  <si>
    <t>0.440366972477064</t>
  </si>
  <si>
    <t>0.625</t>
  </si>
  <si>
    <t>0.380952380952381</t>
  </si>
  <si>
    <t>0.165137614678899</t>
  </si>
  <si>
    <t>0.137614678899083</t>
  </si>
  <si>
    <t>0.825688073394495</t>
  </si>
  <si>
    <t>0.511111111111111</t>
  </si>
  <si>
    <t>0.678899082568807</t>
  </si>
  <si>
    <t>0.222222222222222</t>
  </si>
  <si>
    <t>0.416666666666667</t>
  </si>
  <si>
    <t>0.504587155963303</t>
  </si>
  <si>
    <t>0.958333333333333</t>
  </si>
  <si>
    <t>0.100917431192661</t>
  </si>
  <si>
    <t>0.305555555555556</t>
  </si>
  <si>
    <t>0.361111111111111</t>
  </si>
  <si>
    <t>0.988888888888889</t>
  </si>
  <si>
    <t>0.0666666666666667</t>
  </si>
  <si>
    <t>0.177777777777778</t>
  </si>
  <si>
    <t>0.669724770642202</t>
  </si>
  <si>
    <t>10</t>
  </si>
  <si>
    <t>0.150937950937951</t>
  </si>
  <si>
    <t>0.152380952380952</t>
  </si>
  <si>
    <t>0.422325293753865</t>
  </si>
  <si>
    <t>0.0523809523809524</t>
  </si>
  <si>
    <t>0.400793650793651</t>
  </si>
  <si>
    <t>0.112698412698413</t>
  </si>
  <si>
    <t>0.0595238095238095</t>
  </si>
  <si>
    <t>0.630434782608696</t>
  </si>
  <si>
    <t>0.210526315789474</t>
  </si>
  <si>
    <t>0.347826086956522</t>
  </si>
  <si>
    <t>0.391304347826087</t>
  </si>
  <si>
    <t>0.166666666666667</t>
  </si>
  <si>
    <t>0.0434782608695652</t>
  </si>
  <si>
    <t>0.826086956521739</t>
  </si>
  <si>
    <t>0.789473684210526</t>
  </si>
  <si>
    <t>0.130434782608696</t>
  </si>
  <si>
    <t>0.263157894736842</t>
  </si>
  <si>
    <t>0.478260869565217</t>
  </si>
  <si>
    <t>11</t>
  </si>
  <si>
    <t>0.190500465659101</t>
  </si>
  <si>
    <t>0.112573099415205</t>
  </si>
  <si>
    <t>0.184567012678074</t>
  </si>
  <si>
    <t>0.165485159123792</t>
  </si>
  <si>
    <t>0.111880840605194</t>
  </si>
  <si>
    <t>0.0214746512849061</t>
  </si>
  <si>
    <t>0.0978720840562946</t>
  </si>
  <si>
    <t>0.201620653880541</t>
  </si>
  <si>
    <t>0.035233792979853</t>
  </si>
  <si>
    <t>0.39364575992483</t>
  </si>
  <si>
    <t>0.451612903225806</t>
  </si>
  <si>
    <t>0.69811320754717</t>
  </si>
  <si>
    <t>0.409090909090909</t>
  </si>
  <si>
    <t>0.352272727272727</t>
  </si>
  <si>
    <t>0.9</t>
  </si>
  <si>
    <t>0.329545454545455</t>
  </si>
  <si>
    <t>0.0795454545454545</t>
  </si>
  <si>
    <t>0.602272727272727</t>
  </si>
  <si>
    <t>0.811320754716981</t>
  </si>
  <si>
    <t>0.454545454545455</t>
  </si>
  <si>
    <t>0.436781609195402</t>
  </si>
  <si>
    <t>0.579545454545455</t>
  </si>
  <si>
    <t>0.935483870967742</t>
  </si>
  <si>
    <t>0.113636363636364</t>
  </si>
  <si>
    <t>0.259852216748768</t>
  </si>
  <si>
    <t>0.633620689655172</t>
  </si>
  <si>
    <t>0.442118226600985</t>
  </si>
  <si>
    <t>0.0943396226415094</t>
  </si>
  <si>
    <t>12</t>
  </si>
  <si>
    <t>0.218494137927898</t>
  </si>
  <si>
    <t>0.0719806763285024</t>
  </si>
  <si>
    <t>0.208367218212756</t>
  </si>
  <si>
    <t>0.196954931392732</t>
  </si>
  <si>
    <t>0.0772573719887694</t>
  </si>
  <si>
    <t>0.0145833333333333</t>
  </si>
  <si>
    <t>0.0890608950843727</t>
  </si>
  <si>
    <t>0.0843375829098113</t>
  </si>
  <si>
    <t>0.0372397660818713</t>
  </si>
  <si>
    <t>0.432599265932599</t>
  </si>
  <si>
    <t>0.337837837837838</t>
  </si>
  <si>
    <t>0.310810810810811</t>
  </si>
  <si>
    <t>0.324324324324324</t>
  </si>
  <si>
    <t>0.297297297297297</t>
  </si>
  <si>
    <t>0.027027027027027</t>
  </si>
  <si>
    <t>0.608108108108108</t>
  </si>
  <si>
    <t>0.911111111111111</t>
  </si>
  <si>
    <t>0.405405405405405</t>
  </si>
  <si>
    <t>0.432432432432432</t>
  </si>
  <si>
    <t>0.459459459459459</t>
  </si>
  <si>
    <t>0.472972972972973</t>
  </si>
  <si>
    <t>0.0675675675675676</t>
  </si>
  <si>
    <t>0.295454545454545</t>
  </si>
  <si>
    <t>0.704545454545455</t>
  </si>
  <si>
    <t>0.955555555555556</t>
  </si>
  <si>
    <t>0.0454545454545455</t>
  </si>
  <si>
    <t>0.391891891891892</t>
  </si>
  <si>
    <t>13</t>
  </si>
  <si>
    <t>0.0654828308494614</t>
  </si>
  <si>
    <t>0.0329996292176492</t>
  </si>
  <si>
    <t>0.180242071800912</t>
  </si>
  <si>
    <t>0.250410093713621</t>
  </si>
  <si>
    <t>0.249379648411089</t>
  </si>
  <si>
    <t>0.264241946778711</t>
  </si>
  <si>
    <t>0.0310565870910698</t>
  </si>
  <si>
    <t>0.025814479638009</t>
  </si>
  <si>
    <t>0.0423060481144627</t>
  </si>
  <si>
    <t>0.487148962148962</t>
  </si>
  <si>
    <t>0.27027027027027</t>
  </si>
  <si>
    <t>0.257142857142857</t>
  </si>
  <si>
    <t>0.219047619047619</t>
  </si>
  <si>
    <t>0.171428571428571</t>
  </si>
  <si>
    <t>0.555555555555556</t>
  </si>
  <si>
    <t>0.0588235294117647</t>
  </si>
  <si>
    <t>0.019047619047619</t>
  </si>
  <si>
    <t>0.352380952380952</t>
  </si>
  <si>
    <t>0.702702702702703</t>
  </si>
  <si>
    <t>0.838095238095238</t>
  </si>
  <si>
    <t>0.29126213592233</t>
  </si>
  <si>
    <t>0.438095238095238</t>
  </si>
  <si>
    <t>0.114285714285714</t>
  </si>
  <si>
    <t>0.08</t>
  </si>
  <si>
    <t>0.36</t>
  </si>
  <si>
    <t>0.24</t>
  </si>
  <si>
    <t>0.0810810810810811</t>
  </si>
  <si>
    <t>0.243243243243243</t>
  </si>
  <si>
    <t>14</t>
  </si>
  <si>
    <t>0.1218715393134</t>
  </si>
  <si>
    <t>0.0238372093023256</t>
  </si>
  <si>
    <t>0.202325581395349</t>
  </si>
  <si>
    <t>0.185108226580528</t>
  </si>
  <si>
    <t>0.113803854875283</t>
  </si>
  <si>
    <t>0.457748724489796</t>
  </si>
  <si>
    <t>0.03125</t>
  </si>
  <si>
    <t>0.0272222222222222</t>
  </si>
  <si>
    <t>0.0672222222222222</t>
  </si>
  <si>
    <t>0.523809523809524</t>
  </si>
  <si>
    <t>0.631578947368421</t>
  </si>
  <si>
    <t>0.183673469387755</t>
  </si>
  <si>
    <t>0.888888888888889</t>
  </si>
  <si>
    <t>0.26530612244898</t>
  </si>
  <si>
    <t>0.408163265306122</t>
  </si>
  <si>
    <t>0.45</t>
  </si>
  <si>
    <t>0.775510204081633</t>
  </si>
  <si>
    <t>0.25531914893617</t>
  </si>
  <si>
    <t>0.448979591836735</t>
  </si>
  <si>
    <t>0.122448979591837</t>
  </si>
  <si>
    <t>0.153846153846154</t>
  </si>
  <si>
    <t>0.307692307692308</t>
  </si>
  <si>
    <t>0.473684210526316</t>
  </si>
  <si>
    <t>0.346938775510204</t>
  </si>
  <si>
    <t>15</t>
  </si>
  <si>
    <t>0.188261357821532</t>
  </si>
  <si>
    <t>0.0527729384436701</t>
  </si>
  <si>
    <t>0.0940766550522648</t>
  </si>
  <si>
    <t>0.395318522310865</t>
  </si>
  <si>
    <t>0.148453198367444</t>
  </si>
  <si>
    <t>0.128417899929528</t>
  </si>
  <si>
    <t>0.0892857142857143</t>
  </si>
  <si>
    <t>0.0938503144366356</t>
  </si>
  <si>
    <t>0.0300319431590889</t>
  </si>
  <si>
    <t>0.557579731114728</t>
  </si>
  <si>
    <t>0.0487804878048781</t>
  </si>
  <si>
    <t>0.6625</t>
  </si>
  <si>
    <t>0.56701030927835</t>
  </si>
  <si>
    <t>0.34020618556701</t>
  </si>
  <si>
    <t>0.422680412371134</t>
  </si>
  <si>
    <t>0.154639175257732</t>
  </si>
  <si>
    <t>0.11340206185567</t>
  </si>
  <si>
    <t>0.824742268041237</t>
  </si>
  <si>
    <t>0.8375</t>
  </si>
  <si>
    <t>0.3125</t>
  </si>
  <si>
    <t>0.134020618556701</t>
  </si>
  <si>
    <t>0.185567010309278</t>
  </si>
  <si>
    <t>0.926829268292683</t>
  </si>
  <si>
    <t>0.266666666666667</t>
  </si>
  <si>
    <t>0.9625</t>
  </si>
  <si>
    <t>0.025</t>
  </si>
  <si>
    <t>0.0721649484536082</t>
  </si>
  <si>
    <t>16</t>
  </si>
  <si>
    <t>0.291201126915413</t>
  </si>
  <si>
    <t>0.00900900900900901</t>
  </si>
  <si>
    <t>0.138411138411138</t>
  </si>
  <si>
    <t>0.39514872014872</t>
  </si>
  <si>
    <t>0.0651515151515152</t>
  </si>
  <si>
    <t>0.1125</t>
  </si>
  <si>
    <t>0.105098605098605</t>
  </si>
  <si>
    <t>0.072022607022607</t>
  </si>
  <si>
    <t>0.0266666666666667</t>
  </si>
  <si>
    <t>0.562962962962963</t>
  </si>
  <si>
    <t>0.244444444444444</t>
  </si>
  <si>
    <t>0.311111111111111</t>
  </si>
  <si>
    <t>0.0888888888888889</t>
  </si>
  <si>
    <t>0.155555555555556</t>
  </si>
  <si>
    <t>0.916666666666667</t>
  </si>
  <si>
    <t>0.95</t>
  </si>
  <si>
    <t>17</t>
  </si>
  <si>
    <t>0.109190246146768</t>
  </si>
  <si>
    <t>0.0685468076772425</t>
  </si>
  <si>
    <t>0.0447766108499804</t>
  </si>
  <si>
    <t>0.28243805069892</t>
  </si>
  <si>
    <t>0.140415915915916</t>
  </si>
  <si>
    <t>0.213611111111111</t>
  </si>
  <si>
    <t>0.0673048048048048</t>
  </si>
  <si>
    <t>0.0965976430976431</t>
  </si>
  <si>
    <t>0.102287537537538</t>
  </si>
  <si>
    <t>0.367654986522911</t>
  </si>
  <si>
    <t>0.463768115942029</t>
  </si>
  <si>
    <t>0.745283018867924</t>
  </si>
  <si>
    <t>0.632075471698113</t>
  </si>
  <si>
    <t>0.650943396226415</t>
  </si>
  <si>
    <t>0.492753623188406</t>
  </si>
  <si>
    <t>0.292452830188679</t>
  </si>
  <si>
    <t>0.433962264150943</t>
  </si>
  <si>
    <t>0.565217391304348</t>
  </si>
  <si>
    <t>0.471698113207547</t>
  </si>
  <si>
    <t>0.481132075471698</t>
  </si>
  <si>
    <t>0.216981132075472</t>
  </si>
  <si>
    <t>0.19811320754717</t>
  </si>
  <si>
    <t>0.971014492753623</t>
  </si>
  <si>
    <t>0.354838709677419</t>
  </si>
  <si>
    <t>0.112903225806452</t>
  </si>
  <si>
    <t>0.403225806451613</t>
  </si>
  <si>
    <t>0.978260869565217</t>
  </si>
  <si>
    <t>0.0652173913043478</t>
  </si>
  <si>
    <t>18</t>
  </si>
  <si>
    <t>0.165519705904856</t>
  </si>
  <si>
    <t>0.0749625187406297</t>
  </si>
  <si>
    <t>0.0908368360462626</t>
  </si>
  <si>
    <t>0.23766913186392</t>
  </si>
  <si>
    <t>0.101924714486075</t>
  </si>
  <si>
    <t>0.152297747055812</t>
  </si>
  <si>
    <t>0.185144927536232</t>
  </si>
  <si>
    <t>0.10625</t>
  </si>
  <si>
    <t>0.0514901823281907</t>
  </si>
  <si>
    <t>0.466329966329966</t>
  </si>
  <si>
    <t>0.6</t>
  </si>
  <si>
    <t>0.545454545454545</t>
  </si>
  <si>
    <t>0.484848484848485</t>
  </si>
  <si>
    <t>0.303030303030303</t>
  </si>
  <si>
    <t>0.151515151515152</t>
  </si>
  <si>
    <t>0.0303030303030303</t>
  </si>
  <si>
    <t>0.272727272727273</t>
  </si>
  <si>
    <t>0.393939393939394</t>
  </si>
  <si>
    <t>0.0606060606060606</t>
  </si>
  <si>
    <t>0.121212121212121</t>
  </si>
  <si>
    <t>0.181818181818182</t>
  </si>
  <si>
    <t>19</t>
  </si>
  <si>
    <t>0.279717426482503</t>
  </si>
  <si>
    <t>0.0697916666666667</t>
  </si>
  <si>
    <t>0.0805794241253976</t>
  </si>
  <si>
    <t>0.146388639738628</t>
  </si>
  <si>
    <t>0.0470749659245797</t>
  </si>
  <si>
    <t>0.096776499013261</t>
  </si>
  <si>
    <t>0.0367391304347826</t>
  </si>
  <si>
    <t>0.129523676805189</t>
  </si>
  <si>
    <t>0.188843421722908</t>
  </si>
  <si>
    <t>0.476407914764079</t>
  </si>
  <si>
    <t>0.684931506849315</t>
  </si>
  <si>
    <t>0.342465753424658</t>
  </si>
  <si>
    <t>0.315068493150685</t>
  </si>
  <si>
    <t>0.782608695652174</t>
  </si>
  <si>
    <t>0.04</t>
  </si>
  <si>
    <t>0.150684931506849</t>
  </si>
  <si>
    <t>0.0958904109589041</t>
  </si>
  <si>
    <t>0.191780821917808</t>
  </si>
  <si>
    <t>0.714285714285714</t>
  </si>
  <si>
    <t>0.410958904109589</t>
  </si>
  <si>
    <t>0.465753424657534</t>
  </si>
  <si>
    <t>0.295774647887324</t>
  </si>
  <si>
    <t>0.26027397260274</t>
  </si>
  <si>
    <t>0.956521739130435</t>
  </si>
  <si>
    <t>0.123287671232877</t>
  </si>
  <si>
    <t>0.140909090909091</t>
  </si>
  <si>
    <t>0.472727272727273</t>
  </si>
  <si>
    <t>0.281818181818182</t>
  </si>
  <si>
    <t>0.273972602739726</t>
  </si>
  <si>
    <t>20</t>
  </si>
  <si>
    <t>0.298416738261355</t>
  </si>
  <si>
    <t>0.20268068580089</t>
  </si>
  <si>
    <t>0.20420057960291</t>
  </si>
  <si>
    <t>0.181069162171983</t>
  </si>
  <si>
    <t>0.0165811965811966</t>
  </si>
  <si>
    <t>0.0422008547008547</t>
  </si>
  <si>
    <t>0.0808852330591461</t>
  </si>
  <si>
    <t>0.166601289242799</t>
  </si>
  <si>
    <t>0.146515078213191</t>
  </si>
  <si>
    <t>0.625786163522013</t>
  </si>
  <si>
    <t>0.571428571428571</t>
  </si>
  <si>
    <t>0.188679245283019</t>
  </si>
  <si>
    <t>0.0188679245283019</t>
  </si>
  <si>
    <t>0.207547169811321</t>
  </si>
  <si>
    <t>X.x</t>
  </si>
  <si>
    <t>n.y</t>
  </si>
  <si>
    <t>68</t>
  </si>
  <si>
    <t>0.302645677300617</t>
  </si>
  <si>
    <t>0.127459207459207</t>
  </si>
  <si>
    <t>0.140898818695429</t>
  </si>
  <si>
    <t>0.183885076618112</t>
  </si>
  <si>
    <t>0.144911769232538</t>
  </si>
  <si>
    <t>0.0721804372103929</t>
  </si>
  <si>
    <t>0.0370454545454545</t>
  </si>
  <si>
    <t>0.176340945503607</t>
  </si>
  <si>
    <t>0.082082652990824</t>
  </si>
  <si>
    <t>0.516339869281046</t>
  </si>
  <si>
    <t>0.444444444444444</t>
  </si>
  <si>
    <t>0.527272727272727</t>
  </si>
  <si>
    <t>0.352941176470588</t>
  </si>
  <si>
    <t>0.323529411764706</t>
  </si>
  <si>
    <t>0.264705882352941</t>
  </si>
  <si>
    <t>0.0147058823529412</t>
  </si>
  <si>
    <t>0.808823529411765</t>
  </si>
  <si>
    <t>0.872727272727273</t>
  </si>
  <si>
    <t>0.485294117647059</t>
  </si>
  <si>
    <t>0.367647058823529</t>
  </si>
  <si>
    <t>0.441176470588235</t>
  </si>
  <si>
    <t>0.191176470588235</t>
  </si>
  <si>
    <t>0.388888888888889</t>
  </si>
  <si>
    <t>0.277777777777778</t>
  </si>
  <si>
    <t>0.981818181818182</t>
  </si>
  <si>
    <t>0.145454545454545</t>
  </si>
  <si>
    <t>0.397058823529412</t>
  </si>
  <si>
    <t>60</t>
  </si>
  <si>
    <t>0.320601454963658</t>
  </si>
  <si>
    <t>0.109443777511004</t>
  </si>
  <si>
    <t>0.166330300236036</t>
  </si>
  <si>
    <t>0.164739922637544</t>
  </si>
  <si>
    <t>0.134511382079858</t>
  </si>
  <si>
    <t>0.107360382308846</t>
  </si>
  <si>
    <t>0.0315464895635674</t>
  </si>
  <si>
    <t>0.0894835736253737</t>
  </si>
  <si>
    <t>0.138464781214835</t>
  </si>
  <si>
    <t>0.455555555555556</t>
  </si>
  <si>
    <t>0.115384615384615</t>
  </si>
  <si>
    <t>0.483333333333333</t>
  </si>
  <si>
    <t>0.433333333333333</t>
  </si>
  <si>
    <t>0.133333333333333</t>
  </si>
  <si>
    <t>0.233333333333333</t>
  </si>
  <si>
    <t>0.0333333333333333</t>
  </si>
  <si>
    <t>0.683333333333333</t>
  </si>
  <si>
    <t>0.780487804878049</t>
  </si>
  <si>
    <t>0.383333333333333</t>
  </si>
  <si>
    <t>0.616666666666667</t>
  </si>
  <si>
    <t>0.283333333333333</t>
  </si>
  <si>
    <t>0.3</t>
  </si>
  <si>
    <t>0.178571428571429</t>
  </si>
  <si>
    <t>0.951219512195122</t>
  </si>
  <si>
    <t>0.341463414634146</t>
  </si>
  <si>
    <t>77</t>
  </si>
  <si>
    <t>0.203481056914559</t>
  </si>
  <si>
    <t>0.117694183211425</t>
  </si>
  <si>
    <t>0.248149349436382</t>
  </si>
  <si>
    <t>0.222269201865879</t>
  </si>
  <si>
    <t>0.0842454550468149</t>
  </si>
  <si>
    <t>0.223657899477572</t>
  </si>
  <si>
    <t>0.0562218890554723</t>
  </si>
  <si>
    <t>0.0456810427784096</t>
  </si>
  <si>
    <t>0.0290418372302782</t>
  </si>
  <si>
    <t>0.572358927622086</t>
  </si>
  <si>
    <t>0.680851063829787</t>
  </si>
  <si>
    <t>0.402597402597403</t>
  </si>
  <si>
    <t>0.246753246753247</t>
  </si>
  <si>
    <t>0.736842105263158</t>
  </si>
  <si>
    <t>0.127659574468085</t>
  </si>
  <si>
    <t>0.155844155844156</t>
  </si>
  <si>
    <t>0.61038961038961</t>
  </si>
  <si>
    <t>0.739130434782609</t>
  </si>
  <si>
    <t>0.506493506493506</t>
  </si>
  <si>
    <t>0.144736842105263</t>
  </si>
  <si>
    <t>0.12987012987013</t>
  </si>
  <si>
    <t>0.708333333333333</t>
  </si>
  <si>
    <t>0.957446808510638</t>
  </si>
  <si>
    <t>0.0212765957446809</t>
  </si>
  <si>
    <t>0.207792207792208</t>
  </si>
  <si>
    <t>78</t>
  </si>
  <si>
    <t>0.160298309684705</t>
  </si>
  <si>
    <t>0.023015873015873</t>
  </si>
  <si>
    <t>0.256214797747056</t>
  </si>
  <si>
    <t>0.23587866777624</t>
  </si>
  <si>
    <t>0.0595797435383691</t>
  </si>
  <si>
    <t>0.468140047919589</t>
  </si>
  <si>
    <t>0.111810064935065</t>
  </si>
  <si>
    <t>0.0540471333248332</t>
  </si>
  <si>
    <t>0.0323694872993611</t>
  </si>
  <si>
    <t>0.493265993265993</t>
  </si>
  <si>
    <t>0.591836734693878</t>
  </si>
  <si>
    <t>0.709677419354839</t>
  </si>
  <si>
    <t>0.717948717948718</t>
  </si>
  <si>
    <t>0.628205128205128</t>
  </si>
  <si>
    <t>0.192307692307692</t>
  </si>
  <si>
    <t>0.102564102564103</t>
  </si>
  <si>
    <t>0.790322580645161</t>
  </si>
  <si>
    <t>0.320512820512821</t>
  </si>
  <si>
    <t>0.350649350649351</t>
  </si>
  <si>
    <t>0.205128205128205</t>
  </si>
  <si>
    <t>0.979591836734694</t>
  </si>
  <si>
    <t>0.217948717948718</t>
  </si>
  <si>
    <t>0.0161290322580645</t>
  </si>
  <si>
    <t>0.179487179487179</t>
  </si>
  <si>
    <t>62</t>
  </si>
  <si>
    <t>0.153871204502164</t>
  </si>
  <si>
    <t>0.117127199042093</t>
  </si>
  <si>
    <t>0.167007237786236</t>
  </si>
  <si>
    <t>0.360613596949215</t>
  </si>
  <si>
    <t>0.133921895723485</t>
  </si>
  <si>
    <t>0.133709755899765</t>
  </si>
  <si>
    <t>0.017991239048811</t>
  </si>
  <si>
    <t>0.135848966622453</t>
  </si>
  <si>
    <t>0.107711943722088</t>
  </si>
  <si>
    <t>0.575268817204301</t>
  </si>
  <si>
    <t>0.606060606060606</t>
  </si>
  <si>
    <t>0.306451612903226</t>
  </si>
  <si>
    <t>0.241935483870968</t>
  </si>
  <si>
    <t>0.0483870967741935</t>
  </si>
  <si>
    <t>0.540983606557377</t>
  </si>
  <si>
    <t>0.467741935483871</t>
  </si>
  <si>
    <t>0.274193548387097</t>
  </si>
  <si>
    <t>0.419354838709677</t>
  </si>
  <si>
    <t>0.866666666666667</t>
  </si>
  <si>
    <t>0.878787878787879</t>
  </si>
  <si>
    <t>0.387096774193548</t>
  </si>
  <si>
    <t>89</t>
  </si>
  <si>
    <t>0.133454781167312</t>
  </si>
  <si>
    <t>0.068244653103808</t>
  </si>
  <si>
    <t>0.170197706076283</t>
  </si>
  <si>
    <t>0.309461261917477</t>
  </si>
  <si>
    <t>0.183879939092231</t>
  </si>
  <si>
    <t>0.170311942397716</t>
  </si>
  <si>
    <t>0.0815025252525253</t>
  </si>
  <si>
    <t>0.14117830393906</t>
  </si>
  <si>
    <t>0.079551075551628</t>
  </si>
  <si>
    <t>0.463298717512201</t>
  </si>
  <si>
    <t>0.581395348837209</t>
  </si>
  <si>
    <t>0.828125</t>
  </si>
  <si>
    <t>0.752808988764045</t>
  </si>
  <si>
    <t>0.640449438202247</t>
  </si>
  <si>
    <t>0.48314606741573</t>
  </si>
  <si>
    <t>0.465116279069767</t>
  </si>
  <si>
    <t>0.247191011235955</t>
  </si>
  <si>
    <t>0.112359550561798</t>
  </si>
  <si>
    <t>0.730337078651685</t>
  </si>
  <si>
    <t>0.523076923076923</t>
  </si>
  <si>
    <t>0.561797752808989</t>
  </si>
  <si>
    <t>0.449438202247191</t>
  </si>
  <si>
    <t>0.269662921348315</t>
  </si>
  <si>
    <t>0.906976744186046</t>
  </si>
  <si>
    <t>0.191011235955056</t>
  </si>
  <si>
    <t>0.969230769230769</t>
  </si>
  <si>
    <t>0.184615384615385</t>
  </si>
  <si>
    <t>0.49438202247191</t>
  </si>
  <si>
    <t>40</t>
  </si>
  <si>
    <t>0.173661510058569</t>
  </si>
  <si>
    <t>0.122179455848811</t>
  </si>
  <si>
    <t>0.132902794548905</t>
  </si>
  <si>
    <t>0.221656945402795</t>
  </si>
  <si>
    <t>0.0805747225576448</t>
  </si>
  <si>
    <t>0.0599515374331551</t>
  </si>
  <si>
    <t>0.0236895161290323</t>
  </si>
  <si>
    <t>0.0909647950089127</t>
  </si>
  <si>
    <t>0.0363636363636364</t>
  </si>
  <si>
    <t>0.456327114660448</t>
  </si>
  <si>
    <t>0.05</t>
  </si>
  <si>
    <t>0.15</t>
  </si>
  <si>
    <t>0.175</t>
  </si>
  <si>
    <t>0.857142857142857</t>
  </si>
  <si>
    <t>0.0571428571428571</t>
  </si>
  <si>
    <t>0.225</t>
  </si>
  <si>
    <t>0.475</t>
  </si>
  <si>
    <t>69</t>
  </si>
  <si>
    <t>0.196552192731595</t>
  </si>
  <si>
    <t>0.121354743447767</t>
  </si>
  <si>
    <t>0.187876830318691</t>
  </si>
  <si>
    <t>0.162557348520804</t>
  </si>
  <si>
    <t>0.0842860658475276</t>
  </si>
  <si>
    <t>0.108258186995729</t>
  </si>
  <si>
    <t>0.0569444444444445</t>
  </si>
  <si>
    <t>0.0867172915677899</t>
  </si>
  <si>
    <t>0.0634595440243281</t>
  </si>
  <si>
    <t>0.406521492575853</t>
  </si>
  <si>
    <t>0.515151515151515</t>
  </si>
  <si>
    <t>0.231884057971014</t>
  </si>
  <si>
    <t>0.521739130434783</t>
  </si>
  <si>
    <t>0.032258064516129</t>
  </si>
  <si>
    <t>0.173913043478261</t>
  </si>
  <si>
    <t>0.0579710144927536</t>
  </si>
  <si>
    <t>0.552238805970149</t>
  </si>
  <si>
    <t>0.681159420289855</t>
  </si>
  <si>
    <t>0.345454545454545</t>
  </si>
  <si>
    <t>0.102941176470588</t>
  </si>
  <si>
    <t>0.159420289855072</t>
  </si>
  <si>
    <t>0.246376811594203</t>
  </si>
  <si>
    <t>0.458333333333333</t>
  </si>
  <si>
    <t>0.0416666666666667</t>
  </si>
  <si>
    <t>0.0916666666666667</t>
  </si>
  <si>
    <t>0.972972972972973</t>
  </si>
  <si>
    <t>0.0862323806551932</t>
  </si>
  <si>
    <t>0.0379945162553858</t>
  </si>
  <si>
    <t>0.115464132227757</t>
  </si>
  <si>
    <t>0.282617271114585</t>
  </si>
  <si>
    <t>0.135689287238583</t>
  </si>
  <si>
    <t>0.403544562029836</t>
  </si>
  <si>
    <t>0.083039376538146</t>
  </si>
  <si>
    <t>0.104601247077763</t>
  </si>
  <si>
    <t>0.0823693147024439</t>
  </si>
  <si>
    <t>0.560464545201387</t>
  </si>
  <si>
    <t>0.0645161290322581</t>
  </si>
  <si>
    <t>0.223880597014925</t>
  </si>
  <si>
    <t>0.311688311688312</t>
  </si>
  <si>
    <t>0.298701298701299</t>
  </si>
  <si>
    <t>0.516129032258065</t>
  </si>
  <si>
    <t>0.294117647058824</t>
  </si>
  <si>
    <t>0.103896103896104</t>
  </si>
  <si>
    <t>0.87012987012987</t>
  </si>
  <si>
    <t>0.537313432835821</t>
  </si>
  <si>
    <t>0.701298701298701</t>
  </si>
  <si>
    <t>0.236842105263158</t>
  </si>
  <si>
    <t>0.328947368421053</t>
  </si>
  <si>
    <t>0.493506493506494</t>
  </si>
  <si>
    <t>0.012987012987013</t>
  </si>
  <si>
    <t>0.5625</t>
  </si>
  <si>
    <t>0.985074626865672</t>
  </si>
  <si>
    <t>0.0746268656716418</t>
  </si>
  <si>
    <t>0.194029850746269</t>
  </si>
  <si>
    <t>0.597402597402597</t>
  </si>
  <si>
    <t>55</t>
  </si>
  <si>
    <t>0.152622761318188</t>
  </si>
  <si>
    <t>0.0194307608100712</t>
  </si>
  <si>
    <t>0.118137152354056</t>
  </si>
  <si>
    <t>0.33084422171805</t>
  </si>
  <si>
    <t>0.125893110689736</t>
  </si>
  <si>
    <t>0.44421340629275</t>
  </si>
  <si>
    <t>0.0689655172413793</t>
  </si>
  <si>
    <t>0.0918378020292179</t>
  </si>
  <si>
    <t>0.0773812628569436</t>
  </si>
  <si>
    <t>0.538636363636364</t>
  </si>
  <si>
    <t>0.0384615384615385</t>
  </si>
  <si>
    <t>0.19047619047619</t>
  </si>
  <si>
    <t>0.769230769230769</t>
  </si>
  <si>
    <t>0.218181818181818</t>
  </si>
  <si>
    <t>0.763636363636364</t>
  </si>
  <si>
    <t>0.595238095238095</t>
  </si>
  <si>
    <t>0.709090909090909</t>
  </si>
  <si>
    <t>0.163636363636364</t>
  </si>
  <si>
    <t>0.418181818181818</t>
  </si>
  <si>
    <t>0.236363636363636</t>
  </si>
  <si>
    <t>0.690909090909091</t>
  </si>
  <si>
    <t>65</t>
  </si>
  <si>
    <t>0.261265262606225</t>
  </si>
  <si>
    <t>0.190209417100173</t>
  </si>
  <si>
    <t>0.16373014927011</t>
  </si>
  <si>
    <t>0.0775910364145658</t>
  </si>
  <si>
    <t>0.0306956115779645</t>
  </si>
  <si>
    <t>0.10372139399495</t>
  </si>
  <si>
    <t>0.0854222540079862</t>
  </si>
  <si>
    <t>0.030754524031835</t>
  </si>
  <si>
    <t>0.484276217609551</t>
  </si>
  <si>
    <t>0.4375</t>
  </si>
  <si>
    <t>0.246153846153846</t>
  </si>
  <si>
    <t>0.215384615384615</t>
  </si>
  <si>
    <t>0.0307692307692308</t>
  </si>
  <si>
    <t>0.584615384615385</t>
  </si>
  <si>
    <t>0.868421052631579</t>
  </si>
  <si>
    <t>0.338461538461538</t>
  </si>
  <si>
    <t>0.415384615384615</t>
  </si>
  <si>
    <t>0.492307692307692</t>
  </si>
  <si>
    <t>0.321428571428571</t>
  </si>
  <si>
    <t>0.535714285714286</t>
  </si>
  <si>
    <t>0.464285714285714</t>
  </si>
  <si>
    <t>0.605263157894737</t>
  </si>
  <si>
    <t>0.353846153846154</t>
  </si>
  <si>
    <t>97</t>
  </si>
  <si>
    <t>0.157494137769854</t>
  </si>
  <si>
    <t>0.0791982057751612</t>
  </si>
  <si>
    <t>0.199060378347412</t>
  </si>
  <si>
    <t>0.187513455787741</t>
  </si>
  <si>
    <t>0.109224802013408</t>
  </si>
  <si>
    <t>0.00892857142857143</t>
  </si>
  <si>
    <t>0.0864578105957416</t>
  </si>
  <si>
    <t>0.181456707543664</t>
  </si>
  <si>
    <t>0.0408279193736465</t>
  </si>
  <si>
    <t>0.36275396394767</t>
  </si>
  <si>
    <t>0.733333333333333</t>
  </si>
  <si>
    <t>0.463917525773196</t>
  </si>
  <si>
    <t>0.412371134020619</t>
  </si>
  <si>
    <t>0.402061855670103</t>
  </si>
  <si>
    <t>0.921052631578947</t>
  </si>
  <si>
    <t>0.381443298969072</t>
  </si>
  <si>
    <t>0.618556701030928</t>
  </si>
  <si>
    <t>0.45360824742268</t>
  </si>
  <si>
    <t>0.489583333333333</t>
  </si>
  <si>
    <t>0.556701030927835</t>
  </si>
  <si>
    <t>0.257882882882883</t>
  </si>
  <si>
    <t>0.713213213213213</t>
  </si>
  <si>
    <t>0.386636636636637</t>
  </si>
  <si>
    <t>0.728813559322034</t>
  </si>
  <si>
    <t>0.108395819177074</t>
  </si>
  <si>
    <t>0.0243026788180061</t>
  </si>
  <si>
    <t>0.217120422807744</t>
  </si>
  <si>
    <t>0.242746426955906</t>
  </si>
  <si>
    <t>0.196909324503489</t>
  </si>
  <si>
    <t>0.31992465699623</t>
  </si>
  <si>
    <t>0.0256989699390372</t>
  </si>
  <si>
    <t>0.019621465043205</t>
  </si>
  <si>
    <t>0.0389692521155642</t>
  </si>
  <si>
    <t>0.0779220779220779</t>
  </si>
  <si>
    <t>0.0555555555555556</t>
  </si>
  <si>
    <t>0.168831168831169</t>
  </si>
  <si>
    <t>0.583333333333333</t>
  </si>
  <si>
    <t>0.831168831168831</t>
  </si>
  <si>
    <t>0.131578947368421</t>
  </si>
  <si>
    <t>0.441558441558442</t>
  </si>
  <si>
    <t>0.116883116883117</t>
  </si>
  <si>
    <t>0.194805194805195</t>
  </si>
  <si>
    <t>0.0553530259412612</t>
  </si>
  <si>
    <t>0.0374649859943978</t>
  </si>
  <si>
    <t>0.154678191442897</t>
  </si>
  <si>
    <t>0.206039253833371</t>
  </si>
  <si>
    <t>0.219108594108594</t>
  </si>
  <si>
    <t>0.328732578732579</t>
  </si>
  <si>
    <t>0.0379026610644258</t>
  </si>
  <si>
    <t>0.0332354979413803</t>
  </si>
  <si>
    <t>0.0631134366428484</t>
  </si>
  <si>
    <t>0.452380952380952</t>
  </si>
  <si>
    <t>0.337662337662338</t>
  </si>
  <si>
    <t>0.324675324675325</t>
  </si>
  <si>
    <t>0.025974025974026</t>
  </si>
  <si>
    <t>0.636363636363636</t>
  </si>
  <si>
    <t>0.805194805194805</t>
  </si>
  <si>
    <t>0.223684210526316</t>
  </si>
  <si>
    <t>0.26</t>
  </si>
  <si>
    <t>53</t>
  </si>
  <si>
    <t>0.24148627656852</t>
  </si>
  <si>
    <t>0.0316366207140332</t>
  </si>
  <si>
    <t>0.133085896076352</t>
  </si>
  <si>
    <t>0.355377641645205</t>
  </si>
  <si>
    <t>0.0961988034974689</t>
  </si>
  <si>
    <t>0.090625</t>
  </si>
  <si>
    <t>0.0690331010452962</t>
  </si>
  <si>
    <t>0.0527002310358105</t>
  </si>
  <si>
    <t>0.034245893479343</t>
  </si>
  <si>
    <t>0.568134171907757</t>
  </si>
  <si>
    <t>0.645833333333333</t>
  </si>
  <si>
    <t>0.169811320754717</t>
  </si>
  <si>
    <t>0.0754716981132075</t>
  </si>
  <si>
    <t>0.905660377358491</t>
  </si>
  <si>
    <t>0.283018867924528</t>
  </si>
  <si>
    <t>0.113207547169811</t>
  </si>
  <si>
    <t>0.0208333333333333</t>
  </si>
  <si>
    <t>0.0566037735849057</t>
  </si>
  <si>
    <t>0.205199757739987</t>
  </si>
  <si>
    <t>0.036910197869102</t>
  </si>
  <si>
    <t>0.0927511415525114</t>
  </si>
  <si>
    <t>0.428104730565681</t>
  </si>
  <si>
    <t>0.143363515002572</t>
  </si>
  <si>
    <t>0.141589574808753</t>
  </si>
  <si>
    <t>0.106296904315197</t>
  </si>
  <si>
    <t>0.111431337448634</t>
  </si>
  <si>
    <t>0.0250418902537412</t>
  </si>
  <si>
    <t>0.554046861485839</t>
  </si>
  <si>
    <t>0.0731707317073171</t>
  </si>
  <si>
    <t>0.539325842696629</t>
  </si>
  <si>
    <t>0.393258426966292</t>
  </si>
  <si>
    <t>0.460674157303371</t>
  </si>
  <si>
    <t>0.536585365853659</t>
  </si>
  <si>
    <t>0.179775280898876</t>
  </si>
  <si>
    <t>0.134831460674157</t>
  </si>
  <si>
    <t>0.808988764044944</t>
  </si>
  <si>
    <t>0.819444444444444</t>
  </si>
  <si>
    <t>0.213483146067416</t>
  </si>
  <si>
    <t>0.123595505617978</t>
  </si>
  <si>
    <t>0.202247191011236</t>
  </si>
  <si>
    <t>0.40625</t>
  </si>
  <si>
    <t>0.0277777777777778</t>
  </si>
  <si>
    <t>0.101123595505618</t>
  </si>
  <si>
    <t>51</t>
  </si>
  <si>
    <t>0.112567275695427</t>
  </si>
  <si>
    <t>0.0862837660634671</t>
  </si>
  <si>
    <t>0.0658568698919379</t>
  </si>
  <si>
    <t>0.252831323581738</t>
  </si>
  <si>
    <t>0.10385523307032</t>
  </si>
  <si>
    <t>0.212001811594203</t>
  </si>
  <si>
    <t>0.0599841466776951</t>
  </si>
  <si>
    <t>0.170022239665097</t>
  </si>
  <si>
    <t>0.0746052418162216</t>
  </si>
  <si>
    <t>0.439389978213508</t>
  </si>
  <si>
    <t>0.642857142857143</t>
  </si>
  <si>
    <t>0.490196078431373</t>
  </si>
  <si>
    <t>0.392156862745098</t>
  </si>
  <si>
    <t>0.0980392156862745</t>
  </si>
  <si>
    <t>0.933333333333333</t>
  </si>
  <si>
    <t>0.274509803921569</t>
  </si>
  <si>
    <t>0.215686274509804</t>
  </si>
  <si>
    <t>0.137254901960784</t>
  </si>
  <si>
    <t>0.196078431372549</t>
  </si>
  <si>
    <t>88</t>
  </si>
  <si>
    <t>0.135779663823025</t>
  </si>
  <si>
    <t>0.0511494252873563</t>
  </si>
  <si>
    <t>0.0515300732113805</t>
  </si>
  <si>
    <t>0.286571934958536</t>
  </si>
  <si>
    <t>0.150895566313506</t>
  </si>
  <si>
    <t>0.181998710509349</t>
  </si>
  <si>
    <t>0.0969228927203065</t>
  </si>
  <si>
    <t>0.0621427566807314</t>
  </si>
  <si>
    <t>0.0894854436993241</t>
  </si>
  <si>
    <t>0.363157436433299</t>
  </si>
  <si>
    <t>0.423728813559322</t>
  </si>
  <si>
    <t>0.818181818181818</t>
  </si>
  <si>
    <t>0.670454545454545</t>
  </si>
  <si>
    <t>0.136363636363636</t>
  </si>
  <si>
    <t>0.525</t>
  </si>
  <si>
    <t>0.522727272727273</t>
  </si>
  <si>
    <t>0.170454545454545</t>
  </si>
  <si>
    <t>0.465909090909091</t>
  </si>
  <si>
    <t>45</t>
  </si>
  <si>
    <t>0.327901444277751</t>
  </si>
  <si>
    <t>0.176617826617827</t>
  </si>
  <si>
    <t>0.154389276035618</t>
  </si>
  <si>
    <t>0.178168731674829</t>
  </si>
  <si>
    <t>0.0105923344947735</t>
  </si>
  <si>
    <t>0.0553805950147414</t>
  </si>
  <si>
    <t>0.0352564102564103</t>
  </si>
  <si>
    <t>0.110629857946931</t>
  </si>
  <si>
    <t>0.133248161053039</t>
  </si>
  <si>
    <t>0.569135802469136</t>
  </si>
  <si>
    <t>0.422222222222222</t>
  </si>
  <si>
    <t>0.833333333333333</t>
  </si>
  <si>
    <t>0.355555555555556</t>
  </si>
  <si>
    <t>0.340909090909091</t>
  </si>
  <si>
    <t>0.288888888888889</t>
  </si>
  <si>
    <t>81</t>
  </si>
  <si>
    <t>0.265363791701351</t>
  </si>
  <si>
    <t>0.104040404040404</t>
  </si>
  <si>
    <t>0.127491907982198</t>
  </si>
  <si>
    <t>0.154058348142432</t>
  </si>
  <si>
    <t>0.0460019652043234</t>
  </si>
  <si>
    <t>0.0824985903346711</t>
  </si>
  <si>
    <t>0.058578431372549</t>
  </si>
  <si>
    <t>0.157454592348155</t>
  </si>
  <si>
    <t>0.188637218627855</t>
  </si>
  <si>
    <t>0.522633744855967</t>
  </si>
  <si>
    <t>0.580246913580247</t>
  </si>
  <si>
    <t>0.259259259259259</t>
  </si>
  <si>
    <t>0.0465116279069767</t>
  </si>
  <si>
    <t>0.0987654320987654</t>
  </si>
  <si>
    <t>0.0493827160493827</t>
  </si>
  <si>
    <t>0.185185185185185</t>
  </si>
  <si>
    <t>0.37037037037037</t>
  </si>
  <si>
    <t>0.432098765432099</t>
  </si>
  <si>
    <t>0.209876543209877</t>
  </si>
  <si>
    <t>0.0740740740740741</t>
  </si>
  <si>
    <t>0.598214285714286</t>
  </si>
  <si>
    <t>0.258928571428571</t>
  </si>
  <si>
    <t>0.271604938271605</t>
  </si>
  <si>
    <t>0.121969696969697</t>
  </si>
  <si>
    <t>0.0883838383838384</t>
  </si>
  <si>
    <t>0.134469696969697</t>
  </si>
  <si>
    <t>0.272294372294372</t>
  </si>
  <si>
    <t>0.0636363636363636</t>
  </si>
  <si>
    <t>0.0935606060606061</t>
  </si>
  <si>
    <t>0.0848484848484848</t>
  </si>
  <si>
    <t>0.510416666666667</t>
  </si>
  <si>
    <t>116</t>
  </si>
  <si>
    <t>0.312445975271489</t>
  </si>
  <si>
    <t>0.119282692689482</t>
  </si>
  <si>
    <t>0.154534752523994</t>
  </si>
  <si>
    <t>0.178040386584457</t>
  </si>
  <si>
    <t>0.139886444416329</t>
  </si>
  <si>
    <t>0.0837530596874412</t>
  </si>
  <si>
    <t>0.0329293993677555</t>
  </si>
  <si>
    <t>0.148802882369066</t>
  </si>
  <si>
    <t>0.11043826033593</t>
  </si>
  <si>
    <t>0.491379310344828</t>
  </si>
  <si>
    <t>0.255813953488372</t>
  </si>
  <si>
    <t>0.439655172413793</t>
  </si>
  <si>
    <t>0.413793103448276</t>
  </si>
  <si>
    <t>0.370689655172414</t>
  </si>
  <si>
    <t>0.790697674418605</t>
  </si>
  <si>
    <t>0.0923076923076923</t>
  </si>
  <si>
    <t>0.189655172413793</t>
  </si>
  <si>
    <t>0.0258620689655172</t>
  </si>
  <si>
    <t>0.775862068965517</t>
  </si>
  <si>
    <t>0.822222222222222</t>
  </si>
  <si>
    <t>0.482758620689655</t>
  </si>
  <si>
    <t>0.310344827586207</t>
  </si>
  <si>
    <t>0.336206896551724</t>
  </si>
  <si>
    <t>0.953488372093023</t>
  </si>
  <si>
    <t>0.206896551724138</t>
  </si>
  <si>
    <t>0.379310344827586</t>
  </si>
  <si>
    <t>153</t>
  </si>
  <si>
    <t>0.179759817290899</t>
  </si>
  <si>
    <t>0.0798738277919864</t>
  </si>
  <si>
    <t>0.249971304953906</t>
  </si>
  <si>
    <t>0.218495863151663</t>
  </si>
  <si>
    <t>0.0760564295119967</t>
  </si>
  <si>
    <t>0.347368530020704</t>
  </si>
  <si>
    <t>0.0761375348322327</t>
  </si>
  <si>
    <t>0.0469368086810574</t>
  </si>
  <si>
    <t>0.0314386282457461</t>
  </si>
  <si>
    <t>0.53533707933427</t>
  </si>
  <si>
    <t>0.611940298507463</t>
  </si>
  <si>
    <t>0.710280373831776</t>
  </si>
  <si>
    <t>0.562091503267974</t>
  </si>
  <si>
    <t>0.529411764705882</t>
  </si>
  <si>
    <t>0.437908496732026</t>
  </si>
  <si>
    <t>0.776119402985075</t>
  </si>
  <si>
    <t>0.109756097560976</t>
  </si>
  <si>
    <t>0.169934640522876</t>
  </si>
  <si>
    <t>0.0915032679738562</t>
  </si>
  <si>
    <t>0.699346405228758</t>
  </si>
  <si>
    <t>0.783018867924528</t>
  </si>
  <si>
    <t>0.405228758169935</t>
  </si>
  <si>
    <t>0.291390728476821</t>
  </si>
  <si>
    <t>0.164473684210526</t>
  </si>
  <si>
    <t>0.970149253731343</t>
  </si>
  <si>
    <t>0.173076923076923</t>
  </si>
  <si>
    <t>0.269230769230769</t>
  </si>
  <si>
    <t>0.557692307692308</t>
  </si>
  <si>
    <t>0.981308411214953</t>
  </si>
  <si>
    <t>0.0186915887850467</t>
  </si>
  <si>
    <t>0.0747663551401869</t>
  </si>
  <si>
    <t>0.183006535947712</t>
  </si>
  <si>
    <t>0.159236610303345</t>
  </si>
  <si>
    <t>0.123154427696498</t>
  </si>
  <si>
    <t>0.193742177229994</t>
  </si>
  <si>
    <t>0.31110446161478</t>
  </si>
  <si>
    <t>0.147028661407493</t>
  </si>
  <si>
    <t>0.147730974412237</t>
  </si>
  <si>
    <t>0.0595025172231055</t>
  </si>
  <si>
    <t>0.135713756637874</t>
  </si>
  <si>
    <t>0.0914568807541078</t>
  </si>
  <si>
    <t>0.603719782090569</t>
  </si>
  <si>
    <t>0.679245283018868</t>
  </si>
  <si>
    <t>0.280898876404494</t>
  </si>
  <si>
    <t>0.157303370786517</t>
  </si>
  <si>
    <t>0.0449438202247191</t>
  </si>
  <si>
    <t>0.613636363636364</t>
  </si>
  <si>
    <t>0.438202247191011</t>
  </si>
  <si>
    <t>0.303370786516854</t>
  </si>
  <si>
    <t>0.359550561797753</t>
  </si>
  <si>
    <t>0.875</t>
  </si>
  <si>
    <t>0.925925925925926</t>
  </si>
  <si>
    <t>0.12962962962963</t>
  </si>
  <si>
    <t>0.370786516853933</t>
  </si>
  <si>
    <t>0.124442576573093</t>
  </si>
  <si>
    <t>0.0327029156816391</t>
  </si>
  <si>
    <t>0.108722664433751</t>
  </si>
  <si>
    <t>0.390416999174598</t>
  </si>
  <si>
    <t>0.190710044093503</t>
  </si>
  <si>
    <t>0.163367449081735</t>
  </si>
  <si>
    <t>0.0138888888888889</t>
  </si>
  <si>
    <t>0.126963402715282</t>
  </si>
  <si>
    <t>0.090022010034808</t>
  </si>
  <si>
    <t>0.374551971326165</t>
  </si>
  <si>
    <t>0.840909090909091</t>
  </si>
  <si>
    <t>0.870967741935484</t>
  </si>
  <si>
    <t>0.82258064516129</t>
  </si>
  <si>
    <t>0.209677419354839</t>
  </si>
  <si>
    <t>0.629032258064516</t>
  </si>
  <si>
    <t>0.344262295081967</t>
  </si>
  <si>
    <t>0.290322580645161</t>
  </si>
  <si>
    <t>0.954545454545455</t>
  </si>
  <si>
    <t>0.46</t>
  </si>
  <si>
    <t>0.34</t>
  </si>
  <si>
    <t>0.0930232558139535</t>
  </si>
  <si>
    <t>0.564516129032258</t>
  </si>
  <si>
    <t>75</t>
  </si>
  <si>
    <t>0.196006958349886</t>
  </si>
  <si>
    <t>0.109900020614306</t>
  </si>
  <si>
    <t>0.147600285053293</t>
  </si>
  <si>
    <t>0.18533346562431</t>
  </si>
  <si>
    <t>0.069532937271269</t>
  </si>
  <si>
    <t>0.0670355587808418</t>
  </si>
  <si>
    <t>0.0455309139784946</t>
  </si>
  <si>
    <t>0.0905457332173544</t>
  </si>
  <si>
    <t>0.0495948234155781</t>
  </si>
  <si>
    <t>0.422847867642658</t>
  </si>
  <si>
    <t>0.0357142857142857</t>
  </si>
  <si>
    <t>0.373333333333333</t>
  </si>
  <si>
    <t>0.653846153846154</t>
  </si>
  <si>
    <t>0.626666666666667</t>
  </si>
  <si>
    <t>0.108108108108108</t>
  </si>
  <si>
    <t>0.186666666666667</t>
  </si>
  <si>
    <t>0.208333333333333</t>
  </si>
  <si>
    <t>34</t>
  </si>
  <si>
    <t>0.166401638937548</t>
  </si>
  <si>
    <t>0.150828460038986</t>
  </si>
  <si>
    <t>0.198691660583592</t>
  </si>
  <si>
    <t>0.189874192937423</t>
  </si>
  <si>
    <t>0.111023849280793</t>
  </si>
  <si>
    <t>0.125289627913316</t>
  </si>
  <si>
    <t>0.0565606725146199</t>
  </si>
  <si>
    <t>0.0953807370508294</t>
  </si>
  <si>
    <t>0.0547274749721913</t>
  </si>
  <si>
    <t>0.429032976827094</t>
  </si>
  <si>
    <t>0.235294117647059</t>
  </si>
  <si>
    <t>0.823529411764706</t>
  </si>
  <si>
    <t>0.214285714285714</t>
  </si>
  <si>
    <t>0.647058823529412</t>
  </si>
  <si>
    <t>42</t>
  </si>
  <si>
    <t>0.101061937268834</t>
  </si>
  <si>
    <t>0.0512820512820513</t>
  </si>
  <si>
    <t>0.141978516978517</t>
  </si>
  <si>
    <t>0.225475285820113</t>
  </si>
  <si>
    <t>0.151963501963502</t>
  </si>
  <si>
    <t>0.507257257257257</t>
  </si>
  <si>
    <t>0.0574712643678161</t>
  </si>
  <si>
    <t>0.151910531220876</t>
  </si>
  <si>
    <t>0.200993300993301</t>
  </si>
  <si>
    <t>0.582680023228804</t>
  </si>
  <si>
    <t>0.342105263157895</t>
  </si>
  <si>
    <t>0.30952380952381</t>
  </si>
  <si>
    <t>0.119047619047619</t>
  </si>
  <si>
    <t>0.904761904761905</t>
  </si>
  <si>
    <t>0.157894736842105</t>
  </si>
  <si>
    <t>0.476190476190476</t>
  </si>
  <si>
    <t>0.0263157894736842</t>
  </si>
  <si>
    <t>0.80952380952381</t>
  </si>
  <si>
    <t>90</t>
  </si>
  <si>
    <t>0.108375660727413</t>
  </si>
  <si>
    <t>0.0197897340754484</t>
  </si>
  <si>
    <t>0.105194032158318</t>
  </si>
  <si>
    <t>0.326863895181165</t>
  </si>
  <si>
    <t>0.122810239885428</t>
  </si>
  <si>
    <t>0.394375</t>
  </si>
  <si>
    <t>0.0756338285065764</t>
  </si>
  <si>
    <t>0.0778081761006289</t>
  </si>
  <si>
    <t>0.0217482993197279</t>
  </si>
  <si>
    <t>0.530106621773288</t>
  </si>
  <si>
    <t>0.140845070422535</t>
  </si>
  <si>
    <t>0.411111111111111</t>
  </si>
  <si>
    <t>0.707317073170732</t>
  </si>
  <si>
    <t>0.788888888888889</t>
  </si>
  <si>
    <t>0.774647887323944</t>
  </si>
  <si>
    <t>0.755555555555556</t>
  </si>
  <si>
    <t>0.366666666666667</t>
  </si>
  <si>
    <t>0.122222222222222</t>
  </si>
  <si>
    <t>0.985915492957746</t>
  </si>
  <si>
    <t>0.0985915492957746</t>
  </si>
  <si>
    <t>0.211267605633803</t>
  </si>
  <si>
    <t>95</t>
  </si>
  <si>
    <t>0.239141583864006</t>
  </si>
  <si>
    <t>0.0992063492063492</t>
  </si>
  <si>
    <t>0.231511544011544</t>
  </si>
  <si>
    <t>0.18496699714251</t>
  </si>
  <si>
    <t>0.0952250903049247</t>
  </si>
  <si>
    <t>0.0195279020346824</t>
  </si>
  <si>
    <t>0.0789891395154553</t>
  </si>
  <si>
    <t>0.128406537282942</t>
  </si>
  <si>
    <t>0.0292118617961315</t>
  </si>
  <si>
    <t>0.421769477457084</t>
  </si>
  <si>
    <t>0.684210526315789</t>
  </si>
  <si>
    <t>0.347368421052632</t>
  </si>
  <si>
    <t>0.305263157894737</t>
  </si>
  <si>
    <t>0.336842105263158</t>
  </si>
  <si>
    <t>0.0631578947368421</t>
  </si>
  <si>
    <t>0.48936170212766</t>
  </si>
  <si>
    <t>0.536842105263158</t>
  </si>
  <si>
    <t>0.96875</t>
  </si>
  <si>
    <t>0.398399014778325</t>
  </si>
  <si>
    <t>0.704433497536946</t>
  </si>
  <si>
    <t>0.425492610837438</t>
  </si>
  <si>
    <t>0.0175438596491228</t>
  </si>
  <si>
    <t>0.589285714285714</t>
  </si>
  <si>
    <t>0.389473684210526</t>
  </si>
  <si>
    <t>67</t>
  </si>
  <si>
    <t>0.153585443601489</t>
  </si>
  <si>
    <t>0.0858171882762047</t>
  </si>
  <si>
    <t>0.146030948207719</t>
  </si>
  <si>
    <t>0.176977520714713</t>
  </si>
  <si>
    <t>0.097186350075501</t>
  </si>
  <si>
    <t>0.01640625</t>
  </si>
  <si>
    <t>0.113782051282051</t>
  </si>
  <si>
    <t>0.214793783260764</t>
  </si>
  <si>
    <t>0.0451873689727463</t>
  </si>
  <si>
    <t>0.396683250414594</t>
  </si>
  <si>
    <t>0.804878048780488</t>
  </si>
  <si>
    <t>0.417910447761194</t>
  </si>
  <si>
    <t>0.388059701492537</t>
  </si>
  <si>
    <t>0.343283582089552</t>
  </si>
  <si>
    <t>0.328358208955224</t>
  </si>
  <si>
    <t>0.0447761194029851</t>
  </si>
  <si>
    <t>0.402985074626866</t>
  </si>
  <si>
    <t>0.522388059701492</t>
  </si>
  <si>
    <t>0.0895522388059701</t>
  </si>
  <si>
    <t>0.373134328358209</t>
  </si>
  <si>
    <t>93</t>
  </si>
  <si>
    <t>0.0924249031391889</t>
  </si>
  <si>
    <t>0.0151515151515152</t>
  </si>
  <si>
    <t>0.193173483493251</t>
  </si>
  <si>
    <t>0.232519288388737</t>
  </si>
  <si>
    <t>0.202334215718617</t>
  </si>
  <si>
    <t>0.353593544137022</t>
  </si>
  <si>
    <t>0.0361398219925352</t>
  </si>
  <si>
    <t>0.025656220322887</t>
  </si>
  <si>
    <t>0.0605461394015489</t>
  </si>
  <si>
    <t>0.547737779855592</t>
  </si>
  <si>
    <t>0.129032258064516</t>
  </si>
  <si>
    <t>0.0752688172043011</t>
  </si>
  <si>
    <t>0.193548387096774</t>
  </si>
  <si>
    <t>0.376344086021505</t>
  </si>
  <si>
    <t>0.685714285714286</t>
  </si>
  <si>
    <t>0.827956989247312</t>
  </si>
  <si>
    <t>0.0760869565217391</t>
  </si>
  <si>
    <t>0.255555555555556</t>
  </si>
  <si>
    <t>0.483870967741935</t>
  </si>
  <si>
    <t>0.0537634408602151</t>
  </si>
  <si>
    <t>0.0285714285714286</t>
  </si>
  <si>
    <t>0.172043010752688</t>
  </si>
  <si>
    <t>61</t>
  </si>
  <si>
    <t>0.0672642927965375</t>
  </si>
  <si>
    <t>0.0602981029810298</t>
  </si>
  <si>
    <t>0.180112735979055</t>
  </si>
  <si>
    <t>0.1714404757275</t>
  </si>
  <si>
    <t>0.21447514866283</t>
  </si>
  <si>
    <t>0.27083134586235</t>
  </si>
  <si>
    <t>0.0202702702702703</t>
  </si>
  <si>
    <t>0.0272326067282661</t>
  </si>
  <si>
    <t>0.0289703045335538</t>
  </si>
  <si>
    <t>0.424408014571949</t>
  </si>
  <si>
    <t>0.39344262295082</t>
  </si>
  <si>
    <t>0.377049180327869</t>
  </si>
  <si>
    <t>0.327868852459016</t>
  </si>
  <si>
    <t>0.0327868852459016</t>
  </si>
  <si>
    <t>0.360655737704918</t>
  </si>
  <si>
    <t>0.80327868852459</t>
  </si>
  <si>
    <t>0.262295081967213</t>
  </si>
  <si>
    <t>0.213114754098361</t>
  </si>
  <si>
    <t>0.425</t>
  </si>
  <si>
    <t>85</t>
  </si>
  <si>
    <t>0.25024664175216</t>
  </si>
  <si>
    <t>0.0811594202898551</t>
  </si>
  <si>
    <t>0.128356777493606</t>
  </si>
  <si>
    <t>0.378164964634965</t>
  </si>
  <si>
    <t>0.0727633515428172</t>
  </si>
  <si>
    <t>0.0904548137605366</t>
  </si>
  <si>
    <t>0.0966764214046823</t>
  </si>
  <si>
    <t>0.0824815746502493</t>
  </si>
  <si>
    <t>0.0345980194068198</t>
  </si>
  <si>
    <t>0.614142283419392</t>
  </si>
  <si>
    <t>0.708860759493671</t>
  </si>
  <si>
    <t>0.435294117647059</t>
  </si>
  <si>
    <t>0.129411764705882</t>
  </si>
  <si>
    <t>0.188235294117647</t>
  </si>
  <si>
    <t>0.6875</t>
  </si>
  <si>
    <t>0.0235294117647059</t>
  </si>
  <si>
    <t>0.0117647058823529</t>
  </si>
  <si>
    <t>0.929411764705882</t>
  </si>
  <si>
    <t>0.949367088607595</t>
  </si>
  <si>
    <t>0.141176470588235</t>
  </si>
  <si>
    <t>0.273809523809524</t>
  </si>
  <si>
    <t>0.974683544303797</t>
  </si>
  <si>
    <t>57</t>
  </si>
  <si>
    <t>0.155617477760335</t>
  </si>
  <si>
    <t>0.0362745098039216</t>
  </si>
  <si>
    <t>0.0838235294117647</t>
  </si>
  <si>
    <t>0.477176995798319</t>
  </si>
  <si>
    <t>0.139880952380952</t>
  </si>
  <si>
    <t>0.172362637362637</t>
  </si>
  <si>
    <t>0.0494047619047619</t>
  </si>
  <si>
    <t>0.017032967032967</t>
  </si>
  <si>
    <t>0.477582846003899</t>
  </si>
  <si>
    <t>0.0540540540540541</t>
  </si>
  <si>
    <t>0.414634146341463</t>
  </si>
  <si>
    <t>0.578947368421053</t>
  </si>
  <si>
    <t>0.649122807017544</t>
  </si>
  <si>
    <t>0.513513513513513</t>
  </si>
  <si>
    <t>0.719298245614035</t>
  </si>
  <si>
    <t>0.192982456140351</t>
  </si>
  <si>
    <t>0.368421052631579</t>
  </si>
  <si>
    <t>0.12280701754386</t>
  </si>
  <si>
    <t>94</t>
  </si>
  <si>
    <t>0.139430752351155</t>
  </si>
  <si>
    <t>0.0765891472868217</t>
  </si>
  <si>
    <t>0.065143888711904</t>
  </si>
  <si>
    <t>0.238874787560675</t>
  </si>
  <si>
    <t>0.127416595580979</t>
  </si>
  <si>
    <t>0.184999247328014</t>
  </si>
  <si>
    <t>0.101438561438561</t>
  </si>
  <si>
    <t>0.098426261713933</t>
  </si>
  <si>
    <t>0.0919747771254621</t>
  </si>
  <si>
    <t>0.416698441749917</t>
  </si>
  <si>
    <t>0.648936170212766</t>
  </si>
  <si>
    <t>0.51063829787234</t>
  </si>
  <si>
    <t>0.468085106382979</t>
  </si>
  <si>
    <t>0.477272727272727</t>
  </si>
  <si>
    <t>0.0533333333333333</t>
  </si>
  <si>
    <t>0.223404255319149</t>
  </si>
  <si>
    <t>0.414893617021277</t>
  </si>
  <si>
    <t>0.319148936170213</t>
  </si>
  <si>
    <t>0.202127659574468</t>
  </si>
  <si>
    <t>0.148936170212766</t>
  </si>
  <si>
    <t>0.977272727272727</t>
  </si>
  <si>
    <t>0.0851063829787234</t>
  </si>
  <si>
    <t>0.0967741935483871</t>
  </si>
  <si>
    <t>0.0822055137844612</t>
  </si>
  <si>
    <t>0.0274436090225564</t>
  </si>
  <si>
    <t>0.401488095238095</t>
  </si>
  <si>
    <t>0.126867167919799</t>
  </si>
  <si>
    <t>0.204166666666667</t>
  </si>
  <si>
    <t>0.00526315789473684</t>
  </si>
  <si>
    <t>0.0519298245614035</t>
  </si>
  <si>
    <t>0.337205387205387</t>
  </si>
  <si>
    <t>0.457142857142857</t>
  </si>
  <si>
    <t>0.8</t>
  </si>
  <si>
    <t>0.542857142857143</t>
  </si>
  <si>
    <t>0.162162162162162</t>
  </si>
  <si>
    <t>0.541666666666667</t>
  </si>
  <si>
    <t>0.971428571428571</t>
  </si>
  <si>
    <t>0.318149472690992</t>
  </si>
  <si>
    <t>0.107610698869974</t>
  </si>
  <si>
    <t>0.126880116422106</t>
  </si>
  <si>
    <t>0.151572823325535</t>
  </si>
  <si>
    <t>0.0307978965397276</t>
  </si>
  <si>
    <t>0.0664173727089943</t>
  </si>
  <si>
    <t>0.0517461172457133</t>
  </si>
  <si>
    <t>0.141407729291757</t>
  </si>
  <si>
    <t>0.161863239707788</t>
  </si>
  <si>
    <t>0.569813301554875</t>
  </si>
  <si>
    <t>0.471910112359551</t>
  </si>
  <si>
    <t>0.0337078651685393</t>
  </si>
  <si>
    <t>0.0224719101123595</t>
  </si>
  <si>
    <t>0.337078651685393</t>
  </si>
  <si>
    <t>0.247058823529412</t>
  </si>
  <si>
    <t>0.0112359550561798</t>
  </si>
  <si>
    <t>0.224719101123595</t>
  </si>
  <si>
    <t>37</t>
  </si>
  <si>
    <t>0.134012214523298</t>
  </si>
  <si>
    <t>0.233452380952381</t>
  </si>
  <si>
    <t>0.157986111111111</t>
  </si>
  <si>
    <t>0.188773742421372</t>
  </si>
  <si>
    <t>0.0464285714285714</t>
  </si>
  <si>
    <t>0.0852062807881773</t>
  </si>
  <si>
    <t>0.0292307692307692</t>
  </si>
  <si>
    <t>0.123031135531136</t>
  </si>
  <si>
    <t>0.164186507936508</t>
  </si>
  <si>
    <t>0.465465465465465</t>
  </si>
  <si>
    <t>0.648648648648649</t>
  </si>
  <si>
    <t>0.621621621621622</t>
  </si>
  <si>
    <t>0.567567567567568</t>
  </si>
  <si>
    <t>0.486486486486487</t>
  </si>
  <si>
    <t>0.378378378378378</t>
  </si>
  <si>
    <t>0.952380952380952</t>
  </si>
  <si>
    <t>0.216216216216216</t>
  </si>
  <si>
    <t>0.202597402597403</t>
  </si>
  <si>
    <t>0.0904761904761905</t>
  </si>
  <si>
    <t>0.135714285714286</t>
  </si>
  <si>
    <t>0.161410018552876</t>
  </si>
  <si>
    <t>0.115238095238095</t>
  </si>
  <si>
    <t>0.158730158730159</t>
  </si>
  <si>
    <t>0.102705627705628</t>
  </si>
  <si>
    <t>0.0819047619047619</t>
  </si>
  <si>
    <t>0.491666666666667</t>
  </si>
  <si>
    <t>0.145833333333333</t>
  </si>
  <si>
    <t>0.404761904761905</t>
  </si>
  <si>
    <t>0.46875</t>
  </si>
  <si>
    <t>0.229761904761905</t>
  </si>
  <si>
    <t>0.080952380952381</t>
  </si>
  <si>
    <t>0.167857142857143</t>
  </si>
  <si>
    <t>0.204931972789116</t>
  </si>
  <si>
    <t>0.134761904761905</t>
  </si>
  <si>
    <t>0.113333333333333</t>
  </si>
  <si>
    <t>0.846153846153846</t>
  </si>
  <si>
    <t>0.923076923076923</t>
  </si>
  <si>
    <t>25</t>
  </si>
  <si>
    <t>0.418080808080808</t>
  </si>
  <si>
    <t>0.136002886002886</t>
  </si>
  <si>
    <t>0.198143939393939</t>
  </si>
  <si>
    <t>0.170064935064935</t>
  </si>
  <si>
    <t>0.101238095238095</t>
  </si>
  <si>
    <t>0.03</t>
  </si>
  <si>
    <t>0.11125</t>
  </si>
  <si>
    <t>0.088</t>
  </si>
  <si>
    <t>0.74</t>
  </si>
  <si>
    <t>0.72</t>
  </si>
  <si>
    <t>0.32</t>
  </si>
  <si>
    <t>0.16</t>
  </si>
  <si>
    <t>0.12</t>
  </si>
  <si>
    <t>0.230687830687831</t>
  </si>
  <si>
    <t>0.150793650793651</t>
  </si>
  <si>
    <t>0.196428571428571</t>
  </si>
  <si>
    <t>0.226757369614512</t>
  </si>
  <si>
    <t>0.127777777777778</t>
  </si>
  <si>
    <t>0.140740740740741</t>
  </si>
  <si>
    <t>0.0912698412698413</t>
  </si>
  <si>
    <t>0.0507936507936508</t>
  </si>
  <si>
    <t>0.5125</t>
  </si>
  <si>
    <t>33</t>
  </si>
  <si>
    <t>0.18789736139172</t>
  </si>
  <si>
    <t>0.123938030984508</t>
  </si>
  <si>
    <t>0.267653673163418</t>
  </si>
  <si>
    <t>0.219403088689615</t>
  </si>
  <si>
    <t>0.129996763404898</t>
  </si>
  <si>
    <t>0.145084485407066</t>
  </si>
  <si>
    <t>0.0551003344481605</t>
  </si>
  <si>
    <t>0.0297849462365591</t>
  </si>
  <si>
    <t>0.0480504908835905</t>
  </si>
  <si>
    <t>0.571127946127946</t>
  </si>
  <si>
    <t>0.842105263157895</t>
  </si>
  <si>
    <t>0.241666666666667</t>
  </si>
  <si>
    <t>0.249206349206349</t>
  </si>
  <si>
    <t>0.0222222222222222</t>
  </si>
  <si>
    <t>0.425925925925926</t>
  </si>
  <si>
    <t>0.108333333333333</t>
  </si>
  <si>
    <t>0.0902777777777778</t>
  </si>
  <si>
    <t>0.0781746031746032</t>
  </si>
  <si>
    <t>0.212962962962963</t>
  </si>
  <si>
    <t>0.173611111111111</t>
  </si>
  <si>
    <t>0.402083333333333</t>
  </si>
  <si>
    <t>0.09</t>
  </si>
  <si>
    <t>0.19375</t>
  </si>
  <si>
    <t>0.18</t>
  </si>
  <si>
    <t>0.525252525252525</t>
  </si>
  <si>
    <t>0.205555555555556</t>
  </si>
  <si>
    <t>0.1625</t>
  </si>
  <si>
    <t>0.247619047619048</t>
  </si>
  <si>
    <t>0.377777777777778</t>
  </si>
  <si>
    <t>0.675</t>
  </si>
  <si>
    <t>38</t>
  </si>
  <si>
    <t>0.135269069479596</t>
  </si>
  <si>
    <t>0.026984126984127</t>
  </si>
  <si>
    <t>0.0901515151515151</t>
  </si>
  <si>
    <t>0.374261398274556</t>
  </si>
  <si>
    <t>0.227567690725585</t>
  </si>
  <si>
    <t>0.111136255873098</t>
  </si>
  <si>
    <t>0.0238095238095238</t>
  </si>
  <si>
    <t>0.120567696883486</t>
  </si>
  <si>
    <t>0.0636930163245953</t>
  </si>
  <si>
    <t>0.487118697645013</t>
  </si>
  <si>
    <t>0.447368421052632</t>
  </si>
  <si>
    <t>0.588235294117647</t>
  </si>
  <si>
    <t>0.78125</t>
  </si>
  <si>
    <t>0.189189189189189</t>
  </si>
  <si>
    <t>0.764705882352941</t>
  </si>
  <si>
    <t>0.184210526315789</t>
  </si>
  <si>
    <t>0.200340136054422</t>
  </si>
  <si>
    <t>0.310416666666667</t>
  </si>
  <si>
    <t>0.176165674603175</t>
  </si>
  <si>
    <t>0.161458333333333</t>
  </si>
  <si>
    <t>0.121428571428571</t>
  </si>
  <si>
    <t>0.0766666666666667</t>
  </si>
  <si>
    <t>0.142490842490842</t>
  </si>
  <si>
    <t>0.171969696969697</t>
  </si>
  <si>
    <t>0.276893939393939</t>
  </si>
  <si>
    <t>0.102935606060606</t>
  </si>
  <si>
    <t>0.125617715617716</t>
  </si>
  <si>
    <t>0.181089743589744</t>
  </si>
  <si>
    <t>0.0933333333333333</t>
  </si>
  <si>
    <t>0.10972027972028</t>
  </si>
  <si>
    <t>0.500462962962963</t>
  </si>
  <si>
    <t>0.291666666666667</t>
  </si>
  <si>
    <t>0.098015873015873</t>
  </si>
  <si>
    <t>0.186805555555556</t>
  </si>
  <si>
    <t>0.271875</t>
  </si>
  <si>
    <t>0.0472222222222222</t>
  </si>
  <si>
    <t>0.401739618406285</t>
  </si>
  <si>
    <t>0.727272727272727</t>
  </si>
  <si>
    <t>39</t>
  </si>
  <si>
    <t>0.206430236430236</t>
  </si>
  <si>
    <t>0.154644268774704</t>
  </si>
  <si>
    <t>0.126010312151617</t>
  </si>
  <si>
    <t>0.224826251646904</t>
  </si>
  <si>
    <t>0.0509577379142597</t>
  </si>
  <si>
    <t>0.0427272727272727</t>
  </si>
  <si>
    <t>0.0927692307692308</t>
  </si>
  <si>
    <t>0.056</t>
  </si>
  <si>
    <t>0.446413021208343</t>
  </si>
  <si>
    <t>0.128205128205128</t>
  </si>
  <si>
    <t>0.0769230769230769</t>
  </si>
  <si>
    <t>0.564102564102564</t>
  </si>
  <si>
    <t>21</t>
  </si>
  <si>
    <t>0.142087542087542</t>
  </si>
  <si>
    <t>0.081547619047619</t>
  </si>
  <si>
    <t>0.304761904761905</t>
  </si>
  <si>
    <t>0.25952380952381</t>
  </si>
  <si>
    <t>0.438888888888889</t>
  </si>
  <si>
    <t>0.118686868686869</t>
  </si>
  <si>
    <t>0.513095238095238</t>
  </si>
  <si>
    <t>0.538461538461538</t>
  </si>
  <si>
    <t>22</t>
  </si>
  <si>
    <t>24</t>
  </si>
  <si>
    <t>0.131858555387967</t>
  </si>
  <si>
    <t>0.131025326797386</t>
  </si>
  <si>
    <t>0.301104287868994</t>
  </si>
  <si>
    <t>0.214640522875817</t>
  </si>
  <si>
    <t>0.484313725490196</t>
  </si>
  <si>
    <t>0.0534188034188034</t>
  </si>
  <si>
    <t>0.114064856711916</t>
  </si>
  <si>
    <t>0.0777777777777778</t>
  </si>
  <si>
    <t>0.618055555555556</t>
  </si>
  <si>
    <t>0.611111111111111</t>
  </si>
  <si>
    <t>0.170737300768261</t>
  </si>
  <si>
    <t>0.0393518518518519</t>
  </si>
  <si>
    <t>0.0868055555555556</t>
  </si>
  <si>
    <t>0.399296648483955</t>
  </si>
  <si>
    <t>0.0440789473684211</t>
  </si>
  <si>
    <t>0.496491228070175</t>
  </si>
  <si>
    <t>0.0600490196078431</t>
  </si>
  <si>
    <t>0.137770897832817</t>
  </si>
  <si>
    <t>0.0546052631578947</t>
  </si>
  <si>
    <t>0.728070175438596</t>
  </si>
  <si>
    <t>0.882352941176471</t>
  </si>
  <si>
    <t>26</t>
  </si>
  <si>
    <t>0.200610902255639</t>
  </si>
  <si>
    <t>0.258333333333333</t>
  </si>
  <si>
    <t>0.124556834795322</t>
  </si>
  <si>
    <t>0.120535714285714</t>
  </si>
  <si>
    <t>0.0394736842105263</t>
  </si>
  <si>
    <t>0.0803571428571428</t>
  </si>
  <si>
    <t>0.149166666666667</t>
  </si>
  <si>
    <t>0.0361111111111111</t>
  </si>
  <si>
    <t>0.373737373737374</t>
  </si>
  <si>
    <t>0.470588235294118</t>
  </si>
  <si>
    <t>0.558823529411765</t>
  </si>
  <si>
    <t>27</t>
  </si>
  <si>
    <t>0.270833333333333</t>
  </si>
  <si>
    <t>0.121031746031746</t>
  </si>
  <si>
    <t>29</t>
  </si>
  <si>
    <t>0.165963787674314</t>
  </si>
  <si>
    <t>0.148018648018648</t>
  </si>
  <si>
    <t>0.208895271395271</t>
  </si>
  <si>
    <t>0.220050626065664</t>
  </si>
  <si>
    <t>0.129220779220779</t>
  </si>
  <si>
    <t>0.124098124098124</t>
  </si>
  <si>
    <t>0.202380952380952</t>
  </si>
  <si>
    <t>0.0388528138528139</t>
  </si>
  <si>
    <t>0.545720443349754</t>
  </si>
  <si>
    <t>0.761904761904762</t>
  </si>
  <si>
    <t>0.275862068965517</t>
  </si>
  <si>
    <t>0.241379310344828</t>
  </si>
  <si>
    <t>0.0344827586206897</t>
  </si>
  <si>
    <t>0.724137931034483</t>
  </si>
  <si>
    <t>0.344827586206897</t>
  </si>
  <si>
    <t>0.448275862068966</t>
  </si>
  <si>
    <t>0.103448275862069</t>
  </si>
  <si>
    <t>30</t>
  </si>
  <si>
    <t>0.258957436589016</t>
  </si>
  <si>
    <t>0.0453634085213033</t>
  </si>
  <si>
    <t>0.160130054866897</t>
  </si>
  <si>
    <t>0.219305269469743</t>
  </si>
  <si>
    <t>0.110050802682382</t>
  </si>
  <si>
    <t>0.00625</t>
  </si>
  <si>
    <t>0.0865800865800866</t>
  </si>
  <si>
    <t>0.0481872063451011</t>
  </si>
  <si>
    <t>0.0206685633001422</t>
  </si>
  <si>
    <t>0.506578947368421</t>
  </si>
  <si>
    <t>0.358974358974359</t>
  </si>
  <si>
    <t>31</t>
  </si>
  <si>
    <t>0.148251748251748</t>
  </si>
  <si>
    <t>0.176923076923077</t>
  </si>
  <si>
    <t>0.144055944055944</t>
  </si>
  <si>
    <t>0.161538461538462</t>
  </si>
  <si>
    <t>0.487179487179487</t>
  </si>
  <si>
    <t>0.0939393939393939</t>
  </si>
  <si>
    <t>0.0553846153846154</t>
  </si>
  <si>
    <t>0.576923076923077</t>
  </si>
  <si>
    <t>0.09375</t>
  </si>
  <si>
    <t>0.173701298701299</t>
  </si>
  <si>
    <t>0.40487012987013</t>
  </si>
  <si>
    <t>0.473484848484848</t>
  </si>
  <si>
    <t>0.0852272727272727</t>
  </si>
  <si>
    <t>0.15137051888204</t>
  </si>
  <si>
    <t>0.236045943304008</t>
  </si>
  <si>
    <t>0.285298740238256</t>
  </si>
  <si>
    <t>0.14305586886232</t>
  </si>
  <si>
    <t>0.271985407066052</t>
  </si>
  <si>
    <t>0.0539772727272727</t>
  </si>
  <si>
    <t>0.0304924242424242</t>
  </si>
  <si>
    <t>0.0488758553274682</t>
  </si>
  <si>
    <t>0.609427609427609</t>
  </si>
  <si>
    <t>0.212121212121212</t>
  </si>
  <si>
    <t>35</t>
  </si>
  <si>
    <t>0.591774891774892</t>
  </si>
  <si>
    <t>0.153787878787879</t>
  </si>
  <si>
    <t>0.0181818181818182</t>
  </si>
  <si>
    <t>36</t>
  </si>
  <si>
    <t>44</t>
  </si>
  <si>
    <t>0.109309696950996</t>
  </si>
  <si>
    <t>0.444935914031852</t>
  </si>
  <si>
    <t>0.101282275456082</t>
  </si>
  <si>
    <t>0.147188346883469</t>
  </si>
  <si>
    <t>0.192577030812325</t>
  </si>
  <si>
    <t>0.0600851193190454</t>
  </si>
  <si>
    <t>0.0300353597171223</t>
  </si>
  <si>
    <t>0.484261216819356</t>
  </si>
  <si>
    <t>0.652173913043478</t>
  </si>
  <si>
    <t>0.909090909090909</t>
  </si>
  <si>
    <t>0.725</t>
  </si>
  <si>
    <t>0.159090909090909</t>
  </si>
  <si>
    <t>0.204545454545455</t>
  </si>
  <si>
    <t>0.318181818181818</t>
  </si>
  <si>
    <t>0.0681818181818182</t>
  </si>
  <si>
    <t>49</t>
  </si>
  <si>
    <t>0.371618709595639</t>
  </si>
  <si>
    <t>0.0217391304347826</t>
  </si>
  <si>
    <t>0.157608695652174</t>
  </si>
  <si>
    <t>0.332142857142857</t>
  </si>
  <si>
    <t>0.120940550133097</t>
  </si>
  <si>
    <t>0.0688775510204082</t>
  </si>
  <si>
    <t>0.0574534161490683</t>
  </si>
  <si>
    <t>0.046530612244898</t>
  </si>
  <si>
    <t>0.012511091393079</t>
  </si>
  <si>
    <t>0.691657218442933</t>
  </si>
  <si>
    <t>0.0612244897959184</t>
  </si>
  <si>
    <t>0.938775510204082</t>
  </si>
  <si>
    <t>0.0408163265306122</t>
  </si>
  <si>
    <t>0.220852956567242</t>
  </si>
  <si>
    <t>0.134615384615385</t>
  </si>
  <si>
    <t>0.227747252747253</t>
  </si>
  <si>
    <t>0.0985714285714286</t>
  </si>
  <si>
    <t>0.0678571428571429</t>
  </si>
  <si>
    <t>0.11875</t>
  </si>
  <si>
    <t>0.203571428571429</t>
  </si>
  <si>
    <t>0.409722222222222</t>
  </si>
  <si>
    <t>41</t>
  </si>
  <si>
    <t>0.194557823129252</t>
  </si>
  <si>
    <t>0.195549242424242</t>
  </si>
  <si>
    <t>0.0581818181818182</t>
  </si>
  <si>
    <t>0.331168831168831</t>
  </si>
  <si>
    <t>0.0649350649350649</t>
  </si>
  <si>
    <t>0.353535353535354</t>
  </si>
  <si>
    <t>43</t>
  </si>
  <si>
    <t>58</t>
  </si>
  <si>
    <t>0.0433908948194663</t>
  </si>
  <si>
    <t>0.0593434343434343</t>
  </si>
  <si>
    <t>0.032534965034965</t>
  </si>
  <si>
    <t>0.338424598287591</t>
  </si>
  <si>
    <t>0.168745884657215</t>
  </si>
  <si>
    <t>0.25652133580705</t>
  </si>
  <si>
    <t>0.103317659352142</t>
  </si>
  <si>
    <t>0.021978021978022</t>
  </si>
  <si>
    <t>0.0562192093620665</t>
  </si>
  <si>
    <t>0.343987363043624</t>
  </si>
  <si>
    <t>0.805555555555556</t>
  </si>
  <si>
    <t>0.607142857142857</t>
  </si>
  <si>
    <t>0.758620689655172</t>
  </si>
  <si>
    <t>0.706896551724138</t>
  </si>
  <si>
    <t>0.620689655172414</t>
  </si>
  <si>
    <t>0.106382978723404</t>
  </si>
  <si>
    <t>0.137931034482759</t>
  </si>
  <si>
    <t>0.155172413793103</t>
  </si>
  <si>
    <t>0.224137931034483</t>
  </si>
  <si>
    <t>0.120689655172414</t>
  </si>
  <si>
    <t>0.972222222222222</t>
  </si>
  <si>
    <t>0.172413793103448</t>
  </si>
  <si>
    <t>0.252354788069074</t>
  </si>
  <si>
    <t>0.143589743589744</t>
  </si>
  <si>
    <t>0.23507326007326</t>
  </si>
  <si>
    <t>0.0574358974358974</t>
  </si>
  <si>
    <t>0.0592948717948718</t>
  </si>
  <si>
    <t>0.0880586080586081</t>
  </si>
  <si>
    <t>0.275510204081633</t>
  </si>
  <si>
    <t>0.228571428571429</t>
  </si>
  <si>
    <t>0.198809523809524</t>
  </si>
  <si>
    <t>0.174107142857143</t>
  </si>
  <si>
    <t>0.0857142857142857</t>
  </si>
  <si>
    <t>0.182857142857143</t>
  </si>
  <si>
    <t>46</t>
  </si>
  <si>
    <t>0.163888888888889</t>
  </si>
  <si>
    <t>0.0761904761904762</t>
  </si>
  <si>
    <t>0.17</t>
  </si>
  <si>
    <t>48</t>
  </si>
  <si>
    <t>0.321995464852608</t>
  </si>
  <si>
    <t>0.0412698412698413</t>
  </si>
  <si>
    <t>0.14457671957672</t>
  </si>
  <si>
    <t>0.104232804232804</t>
  </si>
  <si>
    <t>0.0599206349206349</t>
  </si>
  <si>
    <t>0.164444444444444</t>
  </si>
  <si>
    <t>0.140952380952381</t>
  </si>
  <si>
    <t>0.54320987654321</t>
  </si>
  <si>
    <t>0.138888888888889</t>
  </si>
  <si>
    <t>0.370814992663732</t>
  </si>
  <si>
    <t>0.172385620915033</t>
  </si>
  <si>
    <t>0.199988328664799</t>
  </si>
  <si>
    <t>0.042483660130719</t>
  </si>
  <si>
    <t>0.0504201680672269</t>
  </si>
  <si>
    <t>0.120634920634921</t>
  </si>
  <si>
    <t>0.14640522875817</t>
  </si>
  <si>
    <t>0.688453159041394</t>
  </si>
  <si>
    <t>98</t>
  </si>
  <si>
    <t>0.385344909652311</t>
  </si>
  <si>
    <t>0.12479797979798</t>
  </si>
  <si>
    <t>0.161410984848485</t>
  </si>
  <si>
    <t>0.173759619430419</t>
  </si>
  <si>
    <t>0.128318181818182</t>
  </si>
  <si>
    <t>0.0519582618639222</t>
  </si>
  <si>
    <t>0.0344600938967136</t>
  </si>
  <si>
    <t>0.0773874306444729</t>
  </si>
  <si>
    <t>0.101325757575758</t>
  </si>
  <si>
    <t>0.522675736961451</t>
  </si>
  <si>
    <t>0.23469387755102</t>
  </si>
  <si>
    <t>0.0350877192982456</t>
  </si>
  <si>
    <t>0.0204081632653061</t>
  </si>
  <si>
    <t>0.744897959183674</t>
  </si>
  <si>
    <t>0.863013698630137</t>
  </si>
  <si>
    <t>0.387755102040816</t>
  </si>
  <si>
    <t>0.336734693877551</t>
  </si>
  <si>
    <t>0.91304347826087</t>
  </si>
  <si>
    <t>0.958904109589041</t>
  </si>
  <si>
    <t>0.178082191780822</t>
  </si>
  <si>
    <t>0.459183673469388</t>
  </si>
  <si>
    <t>0.103641456582633</t>
  </si>
  <si>
    <t>0.0578703703703704</t>
  </si>
  <si>
    <t>0.224855951152391</t>
  </si>
  <si>
    <t>0.183029878618114</t>
  </si>
  <si>
    <t>0.187776426360018</t>
  </si>
  <si>
    <t>0.24047619047619</t>
  </si>
  <si>
    <t>0.14422268907563</t>
  </si>
  <si>
    <t>0.862068965517241</t>
  </si>
  <si>
    <t>0.793103448275862</t>
  </si>
  <si>
    <t>0.689655172413793</t>
  </si>
  <si>
    <t>0.827586206896552</t>
  </si>
  <si>
    <t>0.517241379310345</t>
  </si>
  <si>
    <t>107</t>
  </si>
  <si>
    <t>0.203634453548576</t>
  </si>
  <si>
    <t>0.0860252862090347</t>
  </si>
  <si>
    <t>0.271789076099804</t>
  </si>
  <si>
    <t>0.235287755671489</t>
  </si>
  <si>
    <t>0.0696541885402095</t>
  </si>
  <si>
    <t>0.305044270704878</t>
  </si>
  <si>
    <t>0.0679249547920434</t>
  </si>
  <si>
    <t>0.0474003048859262</t>
  </si>
  <si>
    <t>0.0272638435404369</t>
  </si>
  <si>
    <t>0.589304257528557</t>
  </si>
  <si>
    <t>0.71830985915493</t>
  </si>
  <si>
    <t>0.411214953271028</t>
  </si>
  <si>
    <t>0.373831775700935</t>
  </si>
  <si>
    <t>0.261682242990654</t>
  </si>
  <si>
    <t>0.11214953271028</t>
  </si>
  <si>
    <t>0.0841121495327103</t>
  </si>
  <si>
    <t>0.663551401869159</t>
  </si>
  <si>
    <t>0.746478873239437</t>
  </si>
  <si>
    <t>0.448598130841121</t>
  </si>
  <si>
    <t>0.179245283018868</t>
  </si>
  <si>
    <t>0.177570093457944</t>
  </si>
  <si>
    <t>0.121495327102804</t>
  </si>
  <si>
    <t>0.971830985915493</t>
  </si>
  <si>
    <t>0.0140845070422535</t>
  </si>
  <si>
    <t>0.0704225352112676</t>
  </si>
  <si>
    <t>0.104709787140663</t>
  </si>
  <si>
    <t>0.0684523809523809</t>
  </si>
  <si>
    <t>0.131696428571429</t>
  </si>
  <si>
    <t>0.15461909562212</t>
  </si>
  <si>
    <t>0.101804915514593</t>
  </si>
  <si>
    <t>0.45581797235023</t>
  </si>
  <si>
    <t>0.0912135176651306</t>
  </si>
  <si>
    <t>0.0388095238095238</t>
  </si>
  <si>
    <t>0.414814814814815</t>
  </si>
  <si>
    <t>0.540540540540541</t>
  </si>
  <si>
    <t>0.810810810810811</t>
  </si>
  <si>
    <t>0.538461538461539</t>
  </si>
  <si>
    <t>110</t>
  </si>
  <si>
    <t>0.155640309869711</t>
  </si>
  <si>
    <t>0.110035236081748</t>
  </si>
  <si>
    <t>0.196886976787224</t>
  </si>
  <si>
    <t>0.323131979176188</t>
  </si>
  <si>
    <t>0.146657265751414</t>
  </si>
  <si>
    <t>0.122229443021522</t>
  </si>
  <si>
    <t>0.0522991543340381</t>
  </si>
  <si>
    <t>0.138663933148989</t>
  </si>
  <si>
    <t>0.0982932443708556</t>
  </si>
  <si>
    <t>0.585395236771384</t>
  </si>
  <si>
    <t>0.71875</t>
  </si>
  <si>
    <t>0.209090909090909</t>
  </si>
  <si>
    <t>0.608695652173913</t>
  </si>
  <si>
    <t>0.0697674418604651</t>
  </si>
  <si>
    <t>0.0818181818181818</t>
  </si>
  <si>
    <t>0.596330275229358</t>
  </si>
  <si>
    <t>0.436363636363636</t>
  </si>
  <si>
    <t>0.263636363636364</t>
  </si>
  <si>
    <t>0.309090909090909</t>
  </si>
  <si>
    <t>0.907692307692308</t>
  </si>
  <si>
    <t>0.140625</t>
  </si>
  <si>
    <t>0.327272727272727</t>
  </si>
  <si>
    <t>0.0727037869895013</t>
  </si>
  <si>
    <t>0.025987525987526</t>
  </si>
  <si>
    <t>0.450944888444888</t>
  </si>
  <si>
    <t>0.217058617058617</t>
  </si>
  <si>
    <t>0.296176046176046</t>
  </si>
  <si>
    <t>0.1001521001521</t>
  </si>
  <si>
    <t>0.0752895752895753</t>
  </si>
  <si>
    <t>0.313888888888889</t>
  </si>
  <si>
    <t>0.617647058823529</t>
  </si>
  <si>
    <t>0.975</t>
  </si>
  <si>
    <t>0.825</t>
  </si>
  <si>
    <t>0.941176470588235</t>
  </si>
  <si>
    <t>0.421052631578947</t>
  </si>
  <si>
    <t>0.242424242424242</t>
  </si>
  <si>
    <t>0.775</t>
  </si>
  <si>
    <t>0.215198822380995</t>
  </si>
  <si>
    <t>0.117762392585088</t>
  </si>
  <si>
    <t>0.171587634331416</t>
  </si>
  <si>
    <t>0.182277007454031</t>
  </si>
  <si>
    <t>0.0736467806756346</t>
  </si>
  <si>
    <t>0.0560344827586207</t>
  </si>
  <si>
    <t>0.0418233082706767</t>
  </si>
  <si>
    <t>0.0728957781678617</t>
  </si>
  <si>
    <t>0.058743842364532</t>
  </si>
  <si>
    <t>0.456357521763922</t>
  </si>
  <si>
    <t>0.48</t>
  </si>
  <si>
    <t>0.0128205128205128</t>
  </si>
  <si>
    <t>0.615384615384615</t>
  </si>
  <si>
    <t>0.180327868852459</t>
  </si>
  <si>
    <t>0.551282051282051</t>
  </si>
  <si>
    <t>0.113408072259004</t>
  </si>
  <si>
    <t>0.15950715950716</t>
  </si>
  <si>
    <t>0.121050824175824</t>
  </si>
  <si>
    <t>0.2129556735535</t>
  </si>
  <si>
    <t>0.094314381270903</t>
  </si>
  <si>
    <t>0.18070652173913</t>
  </si>
  <si>
    <t>0.0527777777777778</t>
  </si>
  <si>
    <t>0.16971850613155</t>
  </si>
  <si>
    <t>0.0375836120401338</t>
  </si>
  <si>
    <t>0.370225425206268</t>
  </si>
  <si>
    <t>0.633333333333333</t>
  </si>
  <si>
    <t>0.480769230769231</t>
  </si>
  <si>
    <t>0.119438400823241</t>
  </si>
  <si>
    <t>0.0313725490196078</t>
  </si>
  <si>
    <t>0.113526586785493</t>
  </si>
  <si>
    <t>0.305965471779075</t>
  </si>
  <si>
    <t>0.140034479233464</t>
  </si>
  <si>
    <t>0.347013669549008</t>
  </si>
  <si>
    <t>0.0435848252344416</t>
  </si>
  <si>
    <t>0.0901418808537015</t>
  </si>
  <si>
    <t>0.070727174523307</t>
  </si>
  <si>
    <t>0.595617580518061</t>
  </si>
  <si>
    <t>0.234567901234568</t>
  </si>
  <si>
    <t>0.265957446808511</t>
  </si>
  <si>
    <t>0.276595744680851</t>
  </si>
  <si>
    <t>0.884615384615385</t>
  </si>
  <si>
    <t>0.0531914893617021</t>
  </si>
  <si>
    <t>0.0106382978723404</t>
  </si>
  <si>
    <t>0.861702127659574</t>
  </si>
  <si>
    <t>0.703703703703704</t>
  </si>
  <si>
    <t>0.702127659574468</t>
  </si>
  <si>
    <t>0.138297872340426</t>
  </si>
  <si>
    <t>0.247311827956989</t>
  </si>
  <si>
    <t>0.372340425531915</t>
  </si>
  <si>
    <t>0.0957446808510638</t>
  </si>
  <si>
    <t>0.987654320987654</t>
  </si>
  <si>
    <t>0.553191489361702</t>
  </si>
  <si>
    <t>0.047960372960373</t>
  </si>
  <si>
    <t>0.139160839160839</t>
  </si>
  <si>
    <t>0.201060843917987</t>
  </si>
  <si>
    <t>0.122987012987013</t>
  </si>
  <si>
    <t>0.705050505050505</t>
  </si>
  <si>
    <t>0.212861212861213</t>
  </si>
  <si>
    <t>0.134877622377622</t>
  </si>
  <si>
    <t>0.0831168831168831</t>
  </si>
  <si>
    <t>0.441879866518354</t>
  </si>
  <si>
    <t>0.580645161290323</t>
  </si>
  <si>
    <t>0.774193548387097</t>
  </si>
  <si>
    <t>0.645161290322581</t>
  </si>
  <si>
    <t>0.612903225806452</t>
  </si>
  <si>
    <t>0.806451612903226</t>
  </si>
  <si>
    <t>111</t>
  </si>
  <si>
    <t>0.233627444722549</t>
  </si>
  <si>
    <t>0.105414348569143</t>
  </si>
  <si>
    <t>0.220478102879277</t>
  </si>
  <si>
    <t>0.187876210574806</t>
  </si>
  <si>
    <t>0.0855026632437534</t>
  </si>
  <si>
    <t>0.011617749825297</t>
  </si>
  <si>
    <t>0.0762112010375488</t>
  </si>
  <si>
    <t>0.0846349909158812</t>
  </si>
  <si>
    <t>0.039966378123624</t>
  </si>
  <si>
    <t>0.492419024529116</t>
  </si>
  <si>
    <t>0.18018018018018</t>
  </si>
  <si>
    <t>0.198198198198198</t>
  </si>
  <si>
    <t>0.045045045045045</t>
  </si>
  <si>
    <t>0.522522522522523</t>
  </si>
  <si>
    <t>0.913793103448276</t>
  </si>
  <si>
    <t>0.288288288288288</t>
  </si>
  <si>
    <t>0.369369369369369</t>
  </si>
  <si>
    <t>0.354545454545455</t>
  </si>
  <si>
    <t>0.36437908496732</t>
  </si>
  <si>
    <t>0.464052287581699</t>
  </si>
  <si>
    <t>0.96551724137931</t>
  </si>
  <si>
    <t>0.0172413793103448</t>
  </si>
  <si>
    <t>0.508771929824561</t>
  </si>
  <si>
    <t>0.0851879213223751</t>
  </si>
  <si>
    <t>0.0751633986928105</t>
  </si>
  <si>
    <t>0.086035696329814</t>
  </si>
  <si>
    <t>0.180129978820797</t>
  </si>
  <si>
    <t>0.142312430117308</t>
  </si>
  <si>
    <t>0.049398214570381</t>
  </si>
  <si>
    <t>0.342362786265225</t>
  </si>
  <si>
    <t>0.0313737752762143</t>
  </si>
  <si>
    <t>0.278628600239491</t>
  </si>
  <si>
    <t>0.674418604651163</t>
  </si>
  <si>
    <t>0.627906976744186</t>
  </si>
  <si>
    <t>0.96</t>
  </si>
  <si>
    <t>0.744186046511628</t>
  </si>
  <si>
    <t>0.604651162790698</t>
  </si>
  <si>
    <t>0.534883720930233</t>
  </si>
  <si>
    <t>0.92</t>
  </si>
  <si>
    <t>0.209302325581395</t>
  </si>
  <si>
    <t>0.90625</t>
  </si>
  <si>
    <t>0.558139534883721</t>
  </si>
  <si>
    <t>114</t>
  </si>
  <si>
    <t>0.098193241895019</t>
  </si>
  <si>
    <t>0.0315086782376502</t>
  </si>
  <si>
    <t>0.213514531250438</t>
  </si>
  <si>
    <t>0.230409199565463</t>
  </si>
  <si>
    <t>0.175500946004824</t>
  </si>
  <si>
    <t>0.319514690341514</t>
  </si>
  <si>
    <t>0.0309130122214234</t>
  </si>
  <si>
    <t>0.0275920571536847</t>
  </si>
  <si>
    <t>0.0469042748845311</t>
  </si>
  <si>
    <t>0.551122151494764</t>
  </si>
  <si>
    <t>0.087719298245614</t>
  </si>
  <si>
    <t>0.0614035087719298</t>
  </si>
  <si>
    <t>0.149122807017544</t>
  </si>
  <si>
    <t>0.43859649122807</t>
  </si>
  <si>
    <t>0.0143853530950305</t>
  </si>
  <si>
    <t>0.021505376344086</t>
  </si>
  <si>
    <t>0.0801438535309503</t>
  </si>
  <si>
    <t>0.188299403725065</t>
  </si>
  <si>
    <t>0.352905728695202</t>
  </si>
  <si>
    <t>0.0264935988620199</t>
  </si>
  <si>
    <t>0.0585995503143211</t>
  </si>
  <si>
    <t>0.403846153846154</t>
  </si>
  <si>
    <t>0.512820512820513</t>
  </si>
  <si>
    <t>0.897435897435897</t>
  </si>
  <si>
    <t>23</t>
  </si>
  <si>
    <t>103</t>
  </si>
  <si>
    <t>0.253458642604008</t>
  </si>
  <si>
    <t>0.0608342561830934</t>
  </si>
  <si>
    <t>0.131367663344408</t>
  </si>
  <si>
    <t>0.394031747274829</t>
  </si>
  <si>
    <t>0.0510636492220651</t>
  </si>
  <si>
    <t>0.0886708394698085</t>
  </si>
  <si>
    <t>0.0882768361581921</t>
  </si>
  <si>
    <t>0.0703165919497519</t>
  </si>
  <si>
    <t>0.0326430928807166</t>
  </si>
  <si>
    <t>0.612504416251639</t>
  </si>
  <si>
    <t>0.673913043478261</t>
  </si>
  <si>
    <t>0.427184466019417</t>
  </si>
  <si>
    <t>0.155339805825243</t>
  </si>
  <si>
    <t>0.184466019417476</t>
  </si>
  <si>
    <t>0.0194174757281553</t>
  </si>
  <si>
    <t>0.029126213592233</t>
  </si>
  <si>
    <t>0.893203883495146</t>
  </si>
  <si>
    <t>0.934782608695652</t>
  </si>
  <si>
    <t>0.145631067961165</t>
  </si>
  <si>
    <t>0.254901960784314</t>
  </si>
  <si>
    <t>0.0970873786407767</t>
  </si>
  <si>
    <t>0.087378640776699</t>
  </si>
  <si>
    <t>0.16504854368932</t>
  </si>
  <si>
    <t>0.0108695652173913</t>
  </si>
  <si>
    <t>0.058252427184466</t>
  </si>
  <si>
    <t>0.0936507936507937</t>
  </si>
  <si>
    <t>0.418999615975422</t>
  </si>
  <si>
    <t>0.210555555555556</t>
  </si>
  <si>
    <t>0.227774577572965</t>
  </si>
  <si>
    <t>0.320079365079365</t>
  </si>
  <si>
    <t>0.00555555555555555</t>
  </si>
  <si>
    <t>0.435185185185185</t>
  </si>
  <si>
    <t>0.722222222222222</t>
  </si>
  <si>
    <t>0.694444444444444</t>
  </si>
  <si>
    <t>0.861111111111111</t>
  </si>
  <si>
    <t>0.194444444444444</t>
  </si>
  <si>
    <t>0.113050304067217</t>
  </si>
  <si>
    <t>0.0829248366013072</t>
  </si>
  <si>
    <t>0.069030676136968</t>
  </si>
  <si>
    <t>0.254883395267082</t>
  </si>
  <si>
    <t>0.155147164417134</t>
  </si>
  <si>
    <t>0.214988949166164</t>
  </si>
  <si>
    <t>0.106874447391689</t>
  </si>
  <si>
    <t>0.115452058490033</t>
  </si>
  <si>
    <t>0.0511863663762398</t>
  </si>
  <si>
    <t>0.447890946502058</t>
  </si>
  <si>
    <t>0.787878787878788</t>
  </si>
  <si>
    <t>0.518518518518518</t>
  </si>
  <si>
    <t>0.45679012345679</t>
  </si>
  <si>
    <t>0.407407407407407</t>
  </si>
  <si>
    <t>0.848484848484849</t>
  </si>
  <si>
    <t>0.0655737704918033</t>
  </si>
  <si>
    <t>0.0246913580246914</t>
  </si>
  <si>
    <t>0.0123456790123457</t>
  </si>
  <si>
    <t>0.283950617283951</t>
  </si>
  <si>
    <t>0.296296296296296</t>
  </si>
  <si>
    <t>0.123456790123457</t>
  </si>
  <si>
    <t>0.96969696969697</t>
  </si>
  <si>
    <t>0.160493827160494</t>
  </si>
  <si>
    <t>0.160297139244508</t>
  </si>
  <si>
    <t>0.037037037037037</t>
  </si>
  <si>
    <t>0.0403726094515568</t>
  </si>
  <si>
    <t>0.22765768588137</t>
  </si>
  <si>
    <t>0.0890564248458985</t>
  </si>
  <si>
    <t>0.148245614035088</t>
  </si>
  <si>
    <t>0.188405797101449</t>
  </si>
  <si>
    <t>0.159047619047619</t>
  </si>
  <si>
    <t>0.166458036984353</t>
  </si>
  <si>
    <t>0.349216524216524</t>
  </si>
  <si>
    <t>0.925</t>
  </si>
  <si>
    <t>0.330463183033572</t>
  </si>
  <si>
    <t>0.138327336508531</t>
  </si>
  <si>
    <t>0.133270873629916</t>
  </si>
  <si>
    <t>0.164647016277005</t>
  </si>
  <si>
    <t>0.0299242424242424</t>
  </si>
  <si>
    <t>0.056547619047619</t>
  </si>
  <si>
    <t>0.0418448706076041</t>
  </si>
  <si>
    <t>0.140995614035088</t>
  </si>
  <si>
    <t>0.162544326241135</t>
  </si>
  <si>
    <t>0.597281882397862</t>
  </si>
  <si>
    <t>0.0927835051546392</t>
  </si>
  <si>
    <t>0.0192307692307692</t>
  </si>
  <si>
    <t>0.0103092783505155</t>
  </si>
  <si>
    <t>0.0412371134020619</t>
  </si>
  <si>
    <t>0.278350515463918</t>
  </si>
  <si>
    <t>0.298969072164948</t>
  </si>
  <si>
    <t>0.180851063829787</t>
  </si>
  <si>
    <t>0.206185567010309</t>
  </si>
  <si>
    <t>0.0206185567010309</t>
  </si>
  <si>
    <t>0.0814408187517431</t>
  </si>
  <si>
    <t>0.113756613756614</t>
  </si>
  <si>
    <t>0.121078431372549</t>
  </si>
  <si>
    <t>0.157069646040234</t>
  </si>
  <si>
    <t>0.0601008403361344</t>
  </si>
  <si>
    <t>0.156130634071811</t>
  </si>
  <si>
    <t>0.106802139037433</t>
  </si>
  <si>
    <t>0.184538154655802</t>
  </si>
  <si>
    <t>0.363247863247863</t>
  </si>
  <si>
    <t>0.730769230769231</t>
  </si>
  <si>
    <t>classification</t>
  </si>
  <si>
    <t>An individual was classified as a youth if they were under the age of 36. In Zimbabwe, 39% of the MSMEs owned by youth were financially included; compared to 47% of those owned by older individuals. This gap is largely because a smaller percentage of enterprises are compliant when owned by a youth (33% of youth-owned enterprises are compliant whereas 48% of enterprises owned by individuals older than 35 are compliant). Harare has the greatest difference with youth-owned enterprises being 1.7 times more likely to be excluded and Manicaland has the smallest difference.</t>
  </si>
  <si>
    <t>The national financial inclusion strategy identified women as a vulnerable group and took steps to include them through initiatives like the establishment of the Women’s Bank. In Zimbabwe, 47% of MSMEs who were owned by men were financially included, compared to only 39% of women-owned enterprises. A big contributor to this difference is that women-owned enterprises are less likely to be compliant. 31% of enterprises owned by women were compliant, whereas 51% of male-owned enterprises were compliant. Midlands has the fewest included MSMEs in general with no difference between who owns the business.</t>
  </si>
  <si>
    <t>Enterprises are classified by the number of full-time employees, gross assets and annual turnover. Micro enterprises represent the less formal and generally are new startup ventures and so they are less financially included compared to small enterprises. 38% of micro enterprises are financially included and 56% of small enterprises are included across Zimbabwe. Small enterprises were 2.5 times more likely to be compliant with registration compared to micro enterprises. 35% of micro enterprises and 50% of small enterprises had financial products like bank accounts, insurance and savings facilities.</t>
  </si>
  <si>
    <t>In Zimbabwe, 58% of enterprises located in the rural areas are financially excluded whereas as 51% of urban enterprises are excluded. In Zimbabwe, the national census projections (based on 2012 data) suggest that much of the population (55%) live in the rural areas on Zimbabwe. This is the characteristic that gives the smallest difference between financial inclusion scores. Midlands has the greatest difference with 55% or urban-based enterprises being included compared to 33% or rural-based enterprises, and Mashonaland West has the smallest difference.</t>
  </si>
  <si>
    <t xml:space="preserve">The national financial inclusion strategy targeted small-holder farmers. The index then compared the level of financial inclusion between enterprises involved in agriculture with those involved in mining, retail, or vending. Those in the vending subsector were the most excluded (68% financially excluded) and mining had the least (53% of mining MSMEs). 43% of MSMEs who were involved with agriculture are financially included with 39% of them being compliant and 40% of them able to use the financial products and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</si>
</sst>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 fontId="0" fillId="0" borderId="0" xfId="0" applyNumberFormat="1"/>
    <xf numFmtId="0" fontId="0" fillId="0" borderId="0" xfId="0" applyAlignment="1">
      <alignment vertical="center"/>
    </xf>
    <xf numFmtId="0" fontId="2" fillId="0" borderId="0" xfId="0" applyFont="1" applyAlignment="1">
      <alignment vertical="center"/>
    </xf>
  </cellXfs>
  <cellStyles count="1">
    <cellStyle name="Normal" xfId="0" builtinId="0"/>
  </cellStyles>
  <dxfs count="19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359832</xdr:colOff>
      <xdr:row>1</xdr:row>
      <xdr:rowOff>105834</xdr:rowOff>
    </xdr:from>
    <xdr:to>
      <xdr:col>14</xdr:col>
      <xdr:colOff>643466</xdr:colOff>
      <xdr:row>32</xdr:row>
      <xdr:rowOff>177800</xdr:rowOff>
    </xdr:to>
    <xdr:sp macro="" textlink="">
      <xdr:nvSpPr>
        <xdr:cNvPr id="2" name="TextBox 1">
          <a:extLst>
            <a:ext uri="{FF2B5EF4-FFF2-40B4-BE49-F238E27FC236}">
              <a16:creationId xmlns:a16="http://schemas.microsoft.com/office/drawing/2014/main" id="{FCEB16AF-794F-46FB-8DD1-A78044CD81A6}"/>
            </a:ext>
          </a:extLst>
        </xdr:cNvPr>
        <xdr:cNvSpPr txBox="1"/>
      </xdr:nvSpPr>
      <xdr:spPr>
        <a:xfrm>
          <a:off x="359832" y="287867"/>
          <a:ext cx="9292167" cy="571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Insights</a:t>
          </a:r>
        </a:p>
        <a:p>
          <a:endParaRPr lang="en-US" sz="1100"/>
        </a:p>
        <a:p>
          <a:r>
            <a:rPr lang="en-US" sz="1100"/>
            <a:t>Age:</a:t>
          </a:r>
        </a:p>
        <a:p>
          <a:r>
            <a:rPr lang="en-US" sz="1100" b="0" i="0" u="none" strike="noStrike">
              <a:solidFill>
                <a:schemeClr val="dk1"/>
              </a:solidFill>
              <a:effectLst/>
              <a:latin typeface="+mn-lt"/>
              <a:ea typeface="+mn-ea"/>
              <a:cs typeface="+mn-cs"/>
            </a:rPr>
            <a:t>An individual was classified as a youth if they were under the age of 36. In Zimbabwe, 39% of the MSMEs owned by youth were financially included; compared to 47% of those owned by older individuals. This gap is largely because a smaller percentage of enterprises are compliant when owned by a youth (33% of youth-owned enterprises are compliant whereas 48% of enterprises owned by individuals older than 35 are compliant). Harare has the greatest difference with youth-owned enterprises being 1.7 times more likely to be excluded and Manicaland has the smallest difference.</a:t>
          </a:r>
          <a:r>
            <a:rPr lang="en-US">
              <a:effectLst/>
            </a:rPr>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Gender:</a:t>
          </a:r>
        </a:p>
        <a:p>
          <a:r>
            <a:rPr lang="en-US" sz="1100" b="0" i="0" u="none" strike="noStrike">
              <a:solidFill>
                <a:schemeClr val="dk1"/>
              </a:solidFill>
              <a:effectLst/>
              <a:latin typeface="+mn-lt"/>
              <a:ea typeface="+mn-ea"/>
              <a:cs typeface="+mn-cs"/>
            </a:rPr>
            <a:t>The national financial inclusion strategy identified women as a vulnerable group and took steps to include them through initiatives like the establishment of the Women’s Bank. In Zimbabwe, 47% of MSMEs who were owned by men were financially included, compared to only 39% of women-owned enterprises. A big contributor to this difference is that women-owned enterprises are less likely to be compliant. 31% of enterprises owned by women were compliant, whereas 51% of male-owned enterprises were compliant. Midlands has the fewest included MSMEs in general with no difference between who owns the business.</a:t>
          </a:r>
          <a:r>
            <a:rPr lang="en-US">
              <a:effectLst/>
            </a:rPr>
            <a:t> </a:t>
          </a:r>
        </a:p>
        <a:p>
          <a:endParaRPr lang="en-US" sz="1100"/>
        </a:p>
        <a:p>
          <a:r>
            <a:rPr lang="en-US" sz="1100"/>
            <a:t>Size: </a:t>
          </a:r>
        </a:p>
        <a:p>
          <a:r>
            <a:rPr lang="en-US" sz="1100">
              <a:solidFill>
                <a:schemeClr val="dk1"/>
              </a:solidFill>
              <a:effectLst/>
              <a:latin typeface="+mn-lt"/>
              <a:ea typeface="+mn-ea"/>
              <a:cs typeface="+mn-cs"/>
            </a:rPr>
            <a:t>Enterprises are classified by the number of full-time employees, gross assets and annual turnover. Micro enterprises represent the less formal and generally are new startup ventures and so they are less financially included compared to small enterprises. 38% of micro enterprises are financially included and 56% of small enterprises are included across Zimbabwe. Small enterprises were 2.5 times more likely to be compliant with registration compared to micro enterprises. 35% of micro enterprises and 50% of small enterprises had financial products like bank accounts, insurance and savings facilities.</a:t>
          </a:r>
        </a:p>
        <a:p>
          <a:endParaRPr lang="en-US" sz="1100"/>
        </a:p>
        <a:p>
          <a:r>
            <a:rPr lang="en-US" sz="1100"/>
            <a:t>Sector:</a:t>
          </a:r>
        </a:p>
        <a:p>
          <a:r>
            <a:rPr lang="en-US" sz="1100" b="0" i="0" u="none" strike="noStrike">
              <a:solidFill>
                <a:schemeClr val="dk1"/>
              </a:solidFill>
              <a:effectLst/>
              <a:latin typeface="+mn-lt"/>
              <a:ea typeface="+mn-ea"/>
              <a:cs typeface="+mn-cs"/>
            </a:rPr>
            <a:t>The national financial inclusion strategy targeted small-holder farmers. The index then compared the level of financial inclusion between enterprises involved in agriculture with those involved in mining, retail, or vending. Those in the vending subsector were the most excluded (68% financially excluded) and mining had the least (53% of mining MSMEs). 43% of MSMEs who were involved with agriculture are financially included with 39% of them being compliant and 40% of them able to use the financial products and services. </a:t>
          </a:r>
          <a:r>
            <a:rPr lang="en-US">
              <a:effectLst/>
            </a:rPr>
            <a:t>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Location: </a:t>
          </a:r>
        </a:p>
        <a:p>
          <a:r>
            <a:rPr lang="en-US" sz="1100">
              <a:solidFill>
                <a:schemeClr val="dk1"/>
              </a:solidFill>
              <a:effectLst/>
              <a:latin typeface="+mn-lt"/>
              <a:ea typeface="+mn-ea"/>
              <a:cs typeface="+mn-cs"/>
            </a:rPr>
            <a:t>In Zimbabwe, 58% of enterprises located in the rural areas are financially excluded whereas as 51% of urban enterprises are excluded. In Zimbabwe, the national census projections (based on 2012 data) suggest that much of the population (55%) live in the rural areas on Zimbabwe. This is the characteristic that gives the smallest difference between financial inclusion scores. Midlands has the greatest difference with 55% or urban-based enterprises being included compared to 33% or rural-based enterprises, and Mashonaland West has the smallest difference.</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1A54396-23C3-4A78-9200-04441271C152}" autoFormatId="16" applyNumberFormats="0" applyBorderFormats="0" applyFontFormats="0" applyPatternFormats="0" applyAlignmentFormats="0" applyWidthHeightFormats="0">
  <queryTableRefresh nextId="97">
    <queryTableFields count="58">
      <queryTableField id="1" name="Column1" tableColumnId="1"/>
      <queryTableField id="2" name="X" tableColumnId="2"/>
      <queryTableField id="3" name="province" tableColumnId="3"/>
      <queryTableField id="4" name="age_inclusion" tableColumnId="4"/>
      <queryTableField id="5" name="n" tableColumnId="5"/>
      <queryTableField id="21" name="knowledge" tableColumnId="21"/>
      <queryTableField id="22" name="documentation" tableColumnId="22"/>
      <queryTableField id="23" name="legal" tableColumnId="23"/>
      <queryTableField id="24" name="finance" tableColumnId="24"/>
      <queryTableField id="25" name="trust" tableColumnId="25"/>
      <queryTableField id="26" name="inflation" tableColumnId="26"/>
      <queryTableField id="27" name="bureaucracy" tableColumnId="27"/>
      <queryTableField id="28" name="law" tableColumnId="28"/>
      <queryTableField id="29" name="inappropriate" tableColumnId="29"/>
      <queryTableField id="30" name="reason" tableColumnId="30"/>
      <queryTableField id="31" name="restrictions_bank_account_value" tableColumnId="31"/>
      <queryTableField id="32" name="restrictions_mobile_money_value" tableColumnId="32"/>
      <queryTableField id="6" name="barriers_percentage" tableColumnId="6"/>
      <queryTableField id="33" name="X.y" tableColumnId="33"/>
      <queryTableField id="34" name="registered_value" tableColumnId="34"/>
      <queryTableField id="35" name="zimra_value" tableColumnId="35"/>
      <queryTableField id="7" name="compliance_percentage" tableColumnId="7"/>
      <queryTableField id="36" name="X.x.x" tableColumnId="36"/>
      <queryTableField id="37" name="bank_account_value" tableColumnId="37"/>
      <queryTableField id="38" name="time_open_bank_value" tableColumnId="38"/>
      <queryTableField id="39" name="sme_auction_value" tableColumnId="39"/>
      <queryTableField id="40" name="insurance_value" tableColumnId="40"/>
      <queryTableField id="41" name="pension_value" tableColumnId="41"/>
      <queryTableField id="42" name="mm_account_value" tableColumnId="42"/>
      <queryTableField id="43" name="time_open_mm_value" tableColumnId="43"/>
      <queryTableField id="44" name="savings_facility_value" tableColumnId="44"/>
      <queryTableField id="45" name="advice_sources_value" tableColumnId="45"/>
      <queryTableField id="8" name="availability_percentage" tableColumnId="8"/>
      <queryTableField id="46" name="X.y.y" tableColumnId="46"/>
      <queryTableField id="47" name="funds_start_value" tableColumnId="47"/>
      <queryTableField id="48" name="funds_ongoing_value" tableColumnId="48"/>
      <queryTableField id="49" name="frequency_bank_account_value" tableColumnId="49"/>
      <queryTableField id="50" name="successful_bids_value" tableColumnId="50"/>
      <queryTableField id="51" name="commercial_loan_apply_value" tableColumnId="51"/>
      <queryTableField id="52" name="comprehensive_value" tableColumnId="52"/>
      <queryTableField id="53" name="staff_value" tableColumnId="53"/>
      <queryTableField id="54" name="product_value" tableColumnId="54"/>
      <queryTableField id="55" name="frequency_mobile_money_value" tableColumnId="55"/>
      <queryTableField id="56" name="loan_mm_value" tableColumnId="56"/>
      <queryTableField id="57" name="insurance_mm_value" tableColumnId="57"/>
      <queryTableField id="58" name="investments_value" tableColumnId="58"/>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E0DAAD3-858A-4164-820F-8B9AC7C10AA0}" autoFormatId="16" applyNumberFormats="0" applyBorderFormats="0" applyFontFormats="0" applyPatternFormats="0" applyAlignmentFormats="0" applyWidthHeightFormats="0">
  <queryTableRefresh nextId="102">
    <queryTableFields count="60">
      <queryTableField id="1" name="Column1" tableColumnId="1"/>
      <queryTableField id="2" name="X" tableColumnId="2"/>
      <queryTableField id="3" name="province" tableColumnId="3"/>
      <queryTableField id="4" name="gender_inclusion" tableColumnId="4"/>
      <queryTableField id="5" name="n" tableColumnId="5"/>
      <queryTableField id="21" name="X.x" tableColumnId="21"/>
      <queryTableField id="22" name="n.y" tableColumnId="22"/>
      <queryTableField id="23" name="knowledge" tableColumnId="23"/>
      <queryTableField id="24" name="documentation" tableColumnId="24"/>
      <queryTableField id="25" name="legal" tableColumnId="25"/>
      <queryTableField id="26" name="finance" tableColumnId="26"/>
      <queryTableField id="27" name="trust" tableColumnId="27"/>
      <queryTableField id="28" name="inflation" tableColumnId="28"/>
      <queryTableField id="29" name="bureaucracy" tableColumnId="29"/>
      <queryTableField id="30" name="law" tableColumnId="30"/>
      <queryTableField id="31" name="inappropriate" tableColumnId="31"/>
      <queryTableField id="32" name="reason" tableColumnId="32"/>
      <queryTableField id="33" name="restrictions_bank_account_value" tableColumnId="33"/>
      <queryTableField id="34" name="restrictions_mobile_money_value" tableColumnId="34"/>
      <queryTableField id="6" name="barriers_percentage" tableColumnId="6"/>
      <queryTableField id="35" name="X.y" tableColumnId="35"/>
      <queryTableField id="36" name="registered_value" tableColumnId="36"/>
      <queryTableField id="37" name="zimra_value" tableColumnId="37"/>
      <queryTableField id="7" name="compliance_percentage" tableColumnId="7"/>
      <queryTableField id="38" name="X.x.x" tableColumnId="38"/>
      <queryTableField id="39" name="bank_account_value" tableColumnId="39"/>
      <queryTableField id="40" name="time_open_bank_value" tableColumnId="40"/>
      <queryTableField id="41" name="sme_auction_value" tableColumnId="41"/>
      <queryTableField id="42" name="insurance_value" tableColumnId="42"/>
      <queryTableField id="43" name="pension_value" tableColumnId="43"/>
      <queryTableField id="44" name="mm_account_value" tableColumnId="44"/>
      <queryTableField id="45" name="time_open_mm_value" tableColumnId="45"/>
      <queryTableField id="46" name="savings_facility_value" tableColumnId="46"/>
      <queryTableField id="47" name="advice_sources_value" tableColumnId="47"/>
      <queryTableField id="8" name="availability_percentage" tableColumnId="8"/>
      <queryTableField id="48" name="X.y.y" tableColumnId="48"/>
      <queryTableField id="49" name="funds_start_value" tableColumnId="49"/>
      <queryTableField id="50" name="funds_ongoing_value" tableColumnId="50"/>
      <queryTableField id="51" name="frequency_bank_account_value" tableColumnId="51"/>
      <queryTableField id="52" name="successful_bids_value" tableColumnId="52"/>
      <queryTableField id="53" name="commercial_loan_apply_value" tableColumnId="53"/>
      <queryTableField id="54" name="comprehensive_value" tableColumnId="54"/>
      <queryTableField id="55" name="staff_value" tableColumnId="55"/>
      <queryTableField id="56" name="product_value" tableColumnId="56"/>
      <queryTableField id="57" name="frequency_mobile_money_value" tableColumnId="57"/>
      <queryTableField id="58" name="loan_mm_value" tableColumnId="58"/>
      <queryTableField id="59" name="insurance_mm_value" tableColumnId="59"/>
      <queryTableField id="60" name="investments_value" tableColumnId="60"/>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5" xr16:uid="{4F16FA1F-B661-4AA1-B811-4CF8CD0E69B6}" autoFormatId="16" applyNumberFormats="0" applyBorderFormats="0" applyFontFormats="0" applyPatternFormats="0" applyAlignmentFormats="0" applyWidthHeightFormats="0">
  <queryTableRefresh nextId="101">
    <queryTableFields count="60">
      <queryTableField id="1" name="Column1" tableColumnId="1"/>
      <queryTableField id="2" name="X" tableColumnId="2"/>
      <queryTableField id="3" name="province" tableColumnId="3"/>
      <queryTableField id="4" name="size_inclusion" tableColumnId="4"/>
      <queryTableField id="5" name="n" tableColumnId="5"/>
      <queryTableField id="21" name="X.x" tableColumnId="21"/>
      <queryTableField id="22" name="n.y" tableColumnId="22"/>
      <queryTableField id="23" name="knowledge" tableColumnId="23"/>
      <queryTableField id="24" name="documentation" tableColumnId="24"/>
      <queryTableField id="25" name="legal" tableColumnId="25"/>
      <queryTableField id="26" name="finance" tableColumnId="26"/>
      <queryTableField id="27" name="trust" tableColumnId="27"/>
      <queryTableField id="28" name="inflation" tableColumnId="28"/>
      <queryTableField id="29" name="bureaucracy" tableColumnId="29"/>
      <queryTableField id="30" name="law" tableColumnId="30"/>
      <queryTableField id="31" name="inappropriate" tableColumnId="31"/>
      <queryTableField id="32" name="reason" tableColumnId="32"/>
      <queryTableField id="33" name="restrictions_bank_account_value" tableColumnId="33"/>
      <queryTableField id="34" name="restrictions_mobile_money_value" tableColumnId="34"/>
      <queryTableField id="6" name="barriers_percentage" tableColumnId="6"/>
      <queryTableField id="35" name="X.y" tableColumnId="35"/>
      <queryTableField id="36" name="registered_value" tableColumnId="36"/>
      <queryTableField id="37" name="zimra_value" tableColumnId="37"/>
      <queryTableField id="7" name="compliance_percentage" tableColumnId="7"/>
      <queryTableField id="38" name="X.x.x" tableColumnId="38"/>
      <queryTableField id="39" name="bank_account_value" tableColumnId="39"/>
      <queryTableField id="40" name="time_open_bank_value" tableColumnId="40"/>
      <queryTableField id="41" name="sme_auction_value" tableColumnId="41"/>
      <queryTableField id="42" name="insurance_value" tableColumnId="42"/>
      <queryTableField id="43" name="pension_value" tableColumnId="43"/>
      <queryTableField id="44" name="mm_account_value" tableColumnId="44"/>
      <queryTableField id="45" name="time_open_mm_value" tableColumnId="45"/>
      <queryTableField id="46" name="savings_facility_value" tableColumnId="46"/>
      <queryTableField id="47" name="advice_sources_value" tableColumnId="47"/>
      <queryTableField id="8" name="availability_percentage" tableColumnId="8"/>
      <queryTableField id="48" name="X.y.y" tableColumnId="48"/>
      <queryTableField id="49" name="funds_start_value" tableColumnId="49"/>
      <queryTableField id="50" name="funds_ongoing_value" tableColumnId="50"/>
      <queryTableField id="51" name="frequency_bank_account_value" tableColumnId="51"/>
      <queryTableField id="52" name="successful_bids_value" tableColumnId="52"/>
      <queryTableField id="53" name="commercial_loan_apply_value" tableColumnId="53"/>
      <queryTableField id="54" name="comprehensive_value" tableColumnId="54"/>
      <queryTableField id="55" name="staff_value" tableColumnId="55"/>
      <queryTableField id="56" name="product_value" tableColumnId="56"/>
      <queryTableField id="57" name="frequency_mobile_money_value" tableColumnId="57"/>
      <queryTableField id="58" name="loan_mm_value" tableColumnId="58"/>
      <queryTableField id="59" name="insurance_mm_value" tableColumnId="59"/>
      <queryTableField id="60" name="investments_value" tableColumnId="60"/>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20688EC2-8A31-4B15-921C-EEB223B8FFAD}" autoFormatId="16" applyNumberFormats="0" applyBorderFormats="0" applyFontFormats="0" applyPatternFormats="0" applyAlignmentFormats="0" applyWidthHeightFormats="0">
  <queryTableRefresh nextId="101">
    <queryTableFields count="60">
      <queryTableField id="1" name="Column1" tableColumnId="1"/>
      <queryTableField id="2" name="X" tableColumnId="2"/>
      <queryTableField id="3" name="province" tableColumnId="3"/>
      <queryTableField id="4" name="sector_inclusion" tableColumnId="4"/>
      <queryTableField id="5" name="n" tableColumnId="5"/>
      <queryTableField id="21" name="X.x" tableColumnId="21"/>
      <queryTableField id="22" name="n.y" tableColumnId="22"/>
      <queryTableField id="23" name="knowledge" tableColumnId="23"/>
      <queryTableField id="24" name="documentation" tableColumnId="24"/>
      <queryTableField id="25" name="legal" tableColumnId="25"/>
      <queryTableField id="26" name="finance" tableColumnId="26"/>
      <queryTableField id="27" name="trust" tableColumnId="27"/>
      <queryTableField id="28" name="inflation" tableColumnId="28"/>
      <queryTableField id="29" name="bureaucracy" tableColumnId="29"/>
      <queryTableField id="30" name="law" tableColumnId="30"/>
      <queryTableField id="31" name="inappropriate" tableColumnId="31"/>
      <queryTableField id="32" name="reason" tableColumnId="32"/>
      <queryTableField id="33" name="restrictions_bank_account_value" tableColumnId="33"/>
      <queryTableField id="34" name="restrictions_mobile_money_value" tableColumnId="34"/>
      <queryTableField id="6" name="barriers_percentage" tableColumnId="6"/>
      <queryTableField id="35" name="X.y" tableColumnId="35"/>
      <queryTableField id="36" name="registered_value" tableColumnId="36"/>
      <queryTableField id="37" name="zimra_value" tableColumnId="37"/>
      <queryTableField id="7" name="compliance_percentage" tableColumnId="7"/>
      <queryTableField id="38" name="X.x.x" tableColumnId="38"/>
      <queryTableField id="39" name="bank_account_value" tableColumnId="39"/>
      <queryTableField id="40" name="time_open_bank_value" tableColumnId="40"/>
      <queryTableField id="41" name="sme_auction_value" tableColumnId="41"/>
      <queryTableField id="42" name="insurance_value" tableColumnId="42"/>
      <queryTableField id="43" name="pension_value" tableColumnId="43"/>
      <queryTableField id="44" name="mm_account_value" tableColumnId="44"/>
      <queryTableField id="45" name="time_open_mm_value" tableColumnId="45"/>
      <queryTableField id="46" name="savings_facility_value" tableColumnId="46"/>
      <queryTableField id="47" name="advice_sources_value" tableColumnId="47"/>
      <queryTableField id="8" name="availability_percentage" tableColumnId="8"/>
      <queryTableField id="48" name="X.y.y" tableColumnId="48"/>
      <queryTableField id="49" name="funds_start_value" tableColumnId="49"/>
      <queryTableField id="50" name="funds_ongoing_value" tableColumnId="50"/>
      <queryTableField id="51" name="frequency_bank_account_value" tableColumnId="51"/>
      <queryTableField id="52" name="successful_bids_value" tableColumnId="52"/>
      <queryTableField id="53" name="commercial_loan_apply_value" tableColumnId="53"/>
      <queryTableField id="54" name="comprehensive_value" tableColumnId="54"/>
      <queryTableField id="55" name="staff_value" tableColumnId="55"/>
      <queryTableField id="56" name="product_value" tableColumnId="56"/>
      <queryTableField id="57" name="frequency_mobile_money_value" tableColumnId="57"/>
      <queryTableField id="58" name="loan_mm_value" tableColumnId="58"/>
      <queryTableField id="59" name="insurance_mm_value" tableColumnId="59"/>
      <queryTableField id="60" name="investments_value" tableColumnId="60"/>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3" xr16:uid="{9CB942BB-1F7B-4147-9D9C-3E1EDA5E7424}" autoFormatId="16" applyNumberFormats="0" applyBorderFormats="0" applyFontFormats="0" applyPatternFormats="0" applyAlignmentFormats="0" applyWidthHeightFormats="0">
  <queryTableRefresh nextId="102">
    <queryTableFields count="60">
      <queryTableField id="1" name="Column1" tableColumnId="1"/>
      <queryTableField id="2" name="X" tableColumnId="2"/>
      <queryTableField id="3" name="province" tableColumnId="3"/>
      <queryTableField id="4" name="location_inclusion" tableColumnId="4"/>
      <queryTableField id="5" name="n" tableColumnId="5"/>
      <queryTableField id="21" name="X.x" tableColumnId="21"/>
      <queryTableField id="22" name="n.y" tableColumnId="22"/>
      <queryTableField id="23" name="knowledge" tableColumnId="23"/>
      <queryTableField id="24" name="documentation" tableColumnId="24"/>
      <queryTableField id="25" name="legal" tableColumnId="25"/>
      <queryTableField id="26" name="finance" tableColumnId="26"/>
      <queryTableField id="27" name="trust" tableColumnId="27"/>
      <queryTableField id="28" name="inflation" tableColumnId="28"/>
      <queryTableField id="29" name="bureaucracy" tableColumnId="29"/>
      <queryTableField id="30" name="law" tableColumnId="30"/>
      <queryTableField id="31" name="inappropriate" tableColumnId="31"/>
      <queryTableField id="32" name="reason" tableColumnId="32"/>
      <queryTableField id="33" name="restrictions_bank_account_value" tableColumnId="33"/>
      <queryTableField id="34" name="restrictions_mobile_money_value" tableColumnId="34"/>
      <queryTableField id="6" name="barriers_percentage" tableColumnId="6"/>
      <queryTableField id="35" name="X.y" tableColumnId="35"/>
      <queryTableField id="36" name="registered_value" tableColumnId="36"/>
      <queryTableField id="37" name="zimra_value" tableColumnId="37"/>
      <queryTableField id="7" name="compliance_percentage" tableColumnId="7"/>
      <queryTableField id="38" name="X.x.x" tableColumnId="38"/>
      <queryTableField id="39" name="bank_account_value" tableColumnId="39"/>
      <queryTableField id="40" name="time_open_bank_value" tableColumnId="40"/>
      <queryTableField id="41" name="sme_auction_value" tableColumnId="41"/>
      <queryTableField id="42" name="insurance_value" tableColumnId="42"/>
      <queryTableField id="43" name="pension_value" tableColumnId="43"/>
      <queryTableField id="44" name="mm_account_value" tableColumnId="44"/>
      <queryTableField id="45" name="time_open_mm_value" tableColumnId="45"/>
      <queryTableField id="46" name="savings_facility_value" tableColumnId="46"/>
      <queryTableField id="47" name="advice_sources_value" tableColumnId="47"/>
      <queryTableField id="8" name="availability_percentage" tableColumnId="8"/>
      <queryTableField id="48" name="X.y.y" tableColumnId="48"/>
      <queryTableField id="49" name="funds_start_value" tableColumnId="49"/>
      <queryTableField id="50" name="funds_ongoing_value" tableColumnId="50"/>
      <queryTableField id="51" name="frequency_bank_account_value" tableColumnId="51"/>
      <queryTableField id="52" name="successful_bids_value" tableColumnId="52"/>
      <queryTableField id="53" name="commercial_loan_apply_value" tableColumnId="53"/>
      <queryTableField id="54" name="comprehensive_value" tableColumnId="54"/>
      <queryTableField id="55" name="staff_value" tableColumnId="55"/>
      <queryTableField id="56" name="product_value" tableColumnId="56"/>
      <queryTableField id="57" name="frequency_mobile_money_value" tableColumnId="57"/>
      <queryTableField id="58" name="loan_mm_value" tableColumnId="58"/>
      <queryTableField id="59" name="insurance_mm_value" tableColumnId="59"/>
      <queryTableField id="60" name="investments_value" tableColumnId="60"/>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821014-F796-4CA2-9CDD-D53E3C23BD6B}" name="index_age" displayName="index_age" ref="A1:BF21" tableType="queryTable" totalsRowShown="0">
  <autoFilter ref="A1:BF21" xr:uid="{CC821014-F796-4CA2-9CDD-D53E3C23BD6B}"/>
  <tableColumns count="58">
    <tableColumn id="1" xr3:uid="{F106E285-173B-44C2-A756-98E2A21C069F}" uniqueName="1" name="Column1" queryTableFieldId="1" dataDxfId="196"/>
    <tableColumn id="2" xr3:uid="{E9885252-BB6E-4D56-926F-16783269AE0A}" uniqueName="2" name="X" queryTableFieldId="2"/>
    <tableColumn id="3" xr3:uid="{974403BC-4212-40DC-8ED9-92A202D44613}" uniqueName="3" name="province" queryTableFieldId="3" dataDxfId="195"/>
    <tableColumn id="4" xr3:uid="{4355DF04-48B4-4899-9231-2F05FB16A2CA}" uniqueName="4" name="age_inclusion" queryTableFieldId="4" dataDxfId="194"/>
    <tableColumn id="5" xr3:uid="{BA343BA2-4633-453A-A6DF-012573C9241F}" uniqueName="5" name="n" queryTableFieldId="5"/>
    <tableColumn id="21" xr3:uid="{1A46BCCD-2920-4E34-9F33-FBEA98910697}" uniqueName="21" name="knowledge" queryTableFieldId="21" dataDxfId="193"/>
    <tableColumn id="22" xr3:uid="{85514CA7-FB8D-44D8-A053-8201AEE47249}" uniqueName="22" name="documentation" queryTableFieldId="22" dataDxfId="192"/>
    <tableColumn id="23" xr3:uid="{D877F93B-678C-42C8-AA27-E9950F03D6D8}" uniqueName="23" name="legal" queryTableFieldId="23" dataDxfId="191"/>
    <tableColumn id="24" xr3:uid="{524CD5AE-BDA9-4DD6-B904-E4119FE70F7C}" uniqueName="24" name="finance" queryTableFieldId="24" dataDxfId="190"/>
    <tableColumn id="25" xr3:uid="{06DA2843-2522-42FC-8097-C9DF607A6C50}" uniqueName="25" name="trust" queryTableFieldId="25" dataDxfId="189"/>
    <tableColumn id="26" xr3:uid="{87C24944-744D-4ED4-90E6-5CA3FE78A8A3}" uniqueName="26" name="inflation" queryTableFieldId="26" dataDxfId="188"/>
    <tableColumn id="27" xr3:uid="{98BC6CB3-B816-457E-B1FC-7B6A9FBD04D2}" uniqueName="27" name="bureaucracy" queryTableFieldId="27" dataDxfId="187"/>
    <tableColumn id="28" xr3:uid="{8F2B1DC2-380C-455D-81D4-E056F304760E}" uniqueName="28" name="law" queryTableFieldId="28" dataDxfId="186"/>
    <tableColumn id="29" xr3:uid="{053F875C-FB6C-4F90-A17A-F9BE23B46DDC}" uniqueName="29" name="inappropriate" queryTableFieldId="29" dataDxfId="185"/>
    <tableColumn id="30" xr3:uid="{60F638A3-BD54-4EFD-813C-F10A8BC1C000}" uniqueName="30" name="reason" queryTableFieldId="30" dataDxfId="184"/>
    <tableColumn id="31" xr3:uid="{F63528F2-2E13-43AE-80EA-96D00C79D722}" uniqueName="31" name="restrictions_bank_account_value" queryTableFieldId="31" dataDxfId="183"/>
    <tableColumn id="32" xr3:uid="{D7419EE0-7283-42E4-AD34-293337B7BB6A}" uniqueName="32" name="restrictions_mobile_money_value" queryTableFieldId="32" dataDxfId="182"/>
    <tableColumn id="6" xr3:uid="{3A6C9C20-388A-47C5-A132-95941403BA33}" uniqueName="6" name="barriers_percentage" queryTableFieldId="6"/>
    <tableColumn id="33" xr3:uid="{2B844D41-1F36-45A3-903B-EEA388BF0E2D}" uniqueName="33" name="X.y" queryTableFieldId="33" dataDxfId="181"/>
    <tableColumn id="34" xr3:uid="{378988D3-A9C4-48CF-8D1B-D65F84754C73}" uniqueName="34" name="registered_value" queryTableFieldId="34" dataDxfId="180"/>
    <tableColumn id="35" xr3:uid="{D61AF94B-0B2C-4DA4-88C7-F094422573DC}" uniqueName="35" name="zimra_value" queryTableFieldId="35" dataDxfId="179"/>
    <tableColumn id="7" xr3:uid="{C8C6D176-E659-4362-B4A5-6D20718148BD}" uniqueName="7" name="compliance_percentage" queryTableFieldId="7"/>
    <tableColumn id="36" xr3:uid="{36ECDDE2-D1BE-48EB-BE25-4304567F9705}" uniqueName="36" name="X.x.x" queryTableFieldId="36" dataDxfId="178"/>
    <tableColumn id="37" xr3:uid="{4EE8AB99-19C9-405F-88BB-D2DD0EFDC67A}" uniqueName="37" name="bank_account_value" queryTableFieldId="37" dataDxfId="177"/>
    <tableColumn id="38" xr3:uid="{77FB03A5-E191-4C07-95A9-E8EC30A5227A}" uniqueName="38" name="time_open_bank_value" queryTableFieldId="38" dataDxfId="176"/>
    <tableColumn id="39" xr3:uid="{FAFE389F-8CAD-4BAD-B565-1A62E468516D}" uniqueName="39" name="sme_auction_value" queryTableFieldId="39" dataDxfId="175"/>
    <tableColumn id="40" xr3:uid="{DF404A06-0DF7-49F4-8BDE-549765CD8705}" uniqueName="40" name="insurance_value" queryTableFieldId="40" dataDxfId="174"/>
    <tableColumn id="41" xr3:uid="{C9B91D19-4016-4D59-BC7A-49BCB0241D00}" uniqueName="41" name="pension_value" queryTableFieldId="41" dataDxfId="173"/>
    <tableColumn id="42" xr3:uid="{6E10CDA0-9A87-4652-A927-A04375404321}" uniqueName="42" name="mm_account_value" queryTableFieldId="42" dataDxfId="172"/>
    <tableColumn id="43" xr3:uid="{969F05A9-3F59-4484-9246-ADC458D78A91}" uniqueName="43" name="time_open_mm_value" queryTableFieldId="43" dataDxfId="171"/>
    <tableColumn id="44" xr3:uid="{BA92C4EA-910D-4AC5-A977-67FE2076F751}" uniqueName="44" name="savings_facility_value" queryTableFieldId="44" dataDxfId="170"/>
    <tableColumn id="45" xr3:uid="{5823C228-FA56-46D6-9A5C-303D74E1B2D1}" uniqueName="45" name="advice_sources_value" queryTableFieldId="45" dataDxfId="169"/>
    <tableColumn id="8" xr3:uid="{5E308660-84F5-48D2-8F11-5832B9C513E0}" uniqueName="8" name="availability_percentage" queryTableFieldId="8"/>
    <tableColumn id="46" xr3:uid="{F12F09CA-92D4-41FD-89DA-33A4359AEA34}" uniqueName="46" name="X.y.y" queryTableFieldId="46" dataDxfId="168"/>
    <tableColumn id="47" xr3:uid="{BBD27607-24BD-44A0-90DB-633A90CF728D}" uniqueName="47" name="funds_start_value" queryTableFieldId="47" dataDxfId="167"/>
    <tableColumn id="48" xr3:uid="{11099A65-2F85-4457-97EC-A4B0F0B0BC51}" uniqueName="48" name="funds_ongoing_value" queryTableFieldId="48" dataDxfId="166"/>
    <tableColumn id="49" xr3:uid="{696C916F-B28F-4283-8907-A989CAAC3A35}" uniqueName="49" name="frequency_bank_account_value" queryTableFieldId="49" dataDxfId="165"/>
    <tableColumn id="50" xr3:uid="{1AB25BBE-C997-475D-9BE5-72A73ABB03EF}" uniqueName="50" name="successful_bids_value" queryTableFieldId="50" dataDxfId="164"/>
    <tableColumn id="51" xr3:uid="{7B536A54-C73C-4763-B59A-DAEEB3DF5E2E}" uniqueName="51" name="commercial_loan_apply_value" queryTableFieldId="51" dataDxfId="163"/>
    <tableColumn id="52" xr3:uid="{0F60544C-FC11-4C06-9550-7E00A2FD0071}" uniqueName="52" name="comprehensive_value" queryTableFieldId="52" dataDxfId="162"/>
    <tableColumn id="53" xr3:uid="{2F7D17F6-F808-4089-8056-574B50E2B158}" uniqueName="53" name="staff_value" queryTableFieldId="53" dataDxfId="161"/>
    <tableColumn id="54" xr3:uid="{DACD3019-FAE0-438E-9FD7-69BDE3768EE0}" uniqueName="54" name="product_value" queryTableFieldId="54" dataDxfId="160"/>
    <tableColumn id="55" xr3:uid="{5E1C8C09-3F0C-4B86-AC5A-AFEE7C406279}" uniqueName="55" name="frequency_mobile_money_value" queryTableFieldId="55" dataDxfId="159"/>
    <tableColumn id="56" xr3:uid="{C5257EEA-9B01-48B4-A32F-17D54F0A6ED6}" uniqueName="56" name="loan_mm_value" queryTableFieldId="56" dataDxfId="158"/>
    <tableColumn id="57" xr3:uid="{252275FC-18B6-4CC8-B7E6-D38CD14BAC6A}" uniqueName="57" name="insurance_mm_value" queryTableFieldId="57" dataDxfId="157"/>
    <tableColumn id="58" xr3:uid="{BBDF651A-32E5-4771-9647-424646116B52}" uniqueName="58" name="investments_value" queryTableFieldId="58" dataDxfId="156"/>
    <tableColumn id="9" xr3:uid="{305265E1-7785-4B32-AAC1-304155F891D6}" uniqueName="9" name="usage_percentage" queryTableFieldId="9"/>
    <tableColumn id="10" xr3:uid="{CC313A23-43FC-44A1-92FD-E25D5B46052E}" uniqueName="10" name="barriers_inclusion" queryTableFieldId="10"/>
    <tableColumn id="11" xr3:uid="{BFAC56D7-667E-4D7B-AAAE-47BCA8B92BB9}" uniqueName="11" name="barriers_exclusion" queryTableFieldId="11"/>
    <tableColumn id="12" xr3:uid="{E0893B39-479C-4567-A626-6FC31141A3E8}" uniqueName="12" name="compliance_inclusion" queryTableFieldId="12"/>
    <tableColumn id="13" xr3:uid="{35A1D019-84FB-4CA6-8EC3-DFFFCCE5F362}" uniqueName="13" name="compliance_exclusion" queryTableFieldId="13"/>
    <tableColumn id="14" xr3:uid="{081FFCDF-F88E-4F3E-975D-9D3B7A75B290}" uniqueName="14" name="availability_inclusion" queryTableFieldId="14"/>
    <tableColumn id="15" xr3:uid="{995271A4-12EF-48BE-BA03-21A6ADB0F98A}" uniqueName="15" name="availability_exclusion" queryTableFieldId="15"/>
    <tableColumn id="16" xr3:uid="{66181906-3ED9-4BDB-8317-CF493F6B6DDA}" uniqueName="16" name="usage_inclusion" queryTableFieldId="16"/>
    <tableColumn id="17" xr3:uid="{C8341977-D843-47D8-B6E5-C8B97C28E9B1}" uniqueName="17" name="usage_exclusion" queryTableFieldId="17"/>
    <tableColumn id="18" xr3:uid="{363C62DF-8F43-4D15-BB12-9EDA193F2102}" uniqueName="18" name="index_score" queryTableFieldId="18"/>
    <tableColumn id="19" xr3:uid="{AFADE97E-0B9F-49AE-BC29-ED4696E2F50E}" uniqueName="19" name="index_normalise" queryTableFieldId="19"/>
    <tableColumn id="20" xr3:uid="{BC156929-FDF7-43F5-935B-0B77FD863508}" uniqueName="20" name="index_percentage" queryTableField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FFDE5D-07BB-4F71-8A6A-3E7787F1DF4D}" name="index_gender" displayName="index_gender" ref="A1:BH22" tableType="queryTable" totalsRowCount="1">
  <autoFilter ref="A1:BH21" xr:uid="{26FFDE5D-07BB-4F71-8A6A-3E7787F1DF4D}"/>
  <tableColumns count="60">
    <tableColumn id="1" xr3:uid="{AC14F71F-8BBF-4B0F-A08F-FF74D5349641}" uniqueName="1" name="Column1" queryTableFieldId="1"/>
    <tableColumn id="2" xr3:uid="{195C9E8D-E0D7-4487-B2D8-89CBA7368206}" uniqueName="2" name="X" queryTableFieldId="2"/>
    <tableColumn id="3" xr3:uid="{FE503238-4DF5-4D60-8733-F434959E29F7}" uniqueName="3" name="province" queryTableFieldId="3" dataDxfId="155" totalsRowDxfId="154"/>
    <tableColumn id="4" xr3:uid="{55E8B555-BFB5-4DFC-96F1-2DE434A35CA5}" uniqueName="4" name="gender_inclusion" queryTableFieldId="4" dataDxfId="153" totalsRowDxfId="152"/>
    <tableColumn id="5" xr3:uid="{1B467A65-933F-4CAD-A333-A3F63E11B5EF}" uniqueName="5" name="n" queryTableFieldId="5"/>
    <tableColumn id="21" xr3:uid="{4B064D2E-BE1D-46E1-8C7C-7896825B65FB}" uniqueName="21" name="X.x" queryTableFieldId="21"/>
    <tableColumn id="22" xr3:uid="{CCC6E28F-878F-45E0-9CBE-A161DD02B62F}" uniqueName="22" name="n.y" queryTableFieldId="22"/>
    <tableColumn id="23" xr3:uid="{8C544CF0-98B3-4896-A144-A393A8FC1F79}" uniqueName="23" name="knowledge" queryTableFieldId="23" dataDxfId="151" totalsRowDxfId="150"/>
    <tableColumn id="24" xr3:uid="{84D6D283-291B-4D96-B8DE-AC50C654687C}" uniqueName="24" name="documentation" queryTableFieldId="24" dataDxfId="149" totalsRowDxfId="148"/>
    <tableColumn id="25" xr3:uid="{3B92FCC1-1821-4716-8E39-86ED57724372}" uniqueName="25" name="legal" queryTableFieldId="25" dataDxfId="147" totalsRowDxfId="146"/>
    <tableColumn id="26" xr3:uid="{E9FDB3DD-F8CC-47FF-956B-DBB8F489B5BB}" uniqueName="26" name="finance" queryTableFieldId="26" dataDxfId="145" totalsRowDxfId="144"/>
    <tableColumn id="27" xr3:uid="{A5E7C6AE-91C2-41BB-B040-561E1D30D545}" uniqueName="27" name="trust" queryTableFieldId="27" dataDxfId="143" totalsRowDxfId="142"/>
    <tableColumn id="28" xr3:uid="{1B16B2AB-1407-424A-AE69-651D0BC59EF8}" uniqueName="28" name="inflation" queryTableFieldId="28" dataDxfId="141" totalsRowDxfId="140"/>
    <tableColumn id="29" xr3:uid="{EE414029-29D3-40F4-B013-1207D31610A6}" uniqueName="29" name="bureaucracy" queryTableFieldId="29" dataDxfId="139" totalsRowDxfId="138"/>
    <tableColumn id="30" xr3:uid="{BE78CFE1-DA71-469A-9244-C03DB0664B29}" uniqueName="30" name="law" queryTableFieldId="30" dataDxfId="137" totalsRowDxfId="136"/>
    <tableColumn id="31" xr3:uid="{D6851047-B24D-4B12-901D-7B3533E61718}" uniqueName="31" name="inappropriate" queryTableFieldId="31" dataDxfId="135" totalsRowDxfId="134"/>
    <tableColumn id="32" xr3:uid="{162BF970-F93C-4AC8-BDEE-769A11B69423}" uniqueName="32" name="reason" queryTableFieldId="32" dataDxfId="133" totalsRowDxfId="132"/>
    <tableColumn id="33" xr3:uid="{83889F80-3573-42F4-886F-F3B9653086D4}" uniqueName="33" name="restrictions_bank_account_value" queryTableFieldId="33" dataDxfId="131" totalsRowDxfId="130"/>
    <tableColumn id="34" xr3:uid="{15BDBD2C-9D93-4390-AFC6-725FC624DA68}" uniqueName="34" name="restrictions_mobile_money_value" queryTableFieldId="34" dataDxfId="129" totalsRowDxfId="128"/>
    <tableColumn id="6" xr3:uid="{D70F293E-F124-4808-900C-ADB3508E3ED0}" uniqueName="6" name="barriers_percentage" queryTableFieldId="6" dataDxfId="127" totalsRowDxfId="126"/>
    <tableColumn id="35" xr3:uid="{96A877BD-A7BA-42D1-9AC8-9EE8BAF774FD}" uniqueName="35" name="X.y" queryTableFieldId="35" dataDxfId="125" totalsRowDxfId="124"/>
    <tableColumn id="36" xr3:uid="{413AE992-99D6-4BE3-9D92-E616CD257D46}" uniqueName="36" name="registered_value" queryTableFieldId="36" dataDxfId="123" totalsRowDxfId="122"/>
    <tableColumn id="37" xr3:uid="{43F206C2-82B2-41D2-9B67-67421C946D94}" uniqueName="37" name="zimra_value" queryTableFieldId="37" dataDxfId="121" totalsRowDxfId="120"/>
    <tableColumn id="7" xr3:uid="{DD6EEE72-EE0B-4A89-A4E2-AE6503510191}" uniqueName="7" name="compliance_percentage" queryTableFieldId="7" dataDxfId="119" totalsRowDxfId="118"/>
    <tableColumn id="38" xr3:uid="{17E57D26-A1BB-455E-AA4C-162BE0097F1D}" uniqueName="38" name="X.x.x" queryTableFieldId="38" dataDxfId="117" totalsRowDxfId="116"/>
    <tableColumn id="39" xr3:uid="{B0924B92-5CE9-428B-8874-02CCBE5F801E}" uniqueName="39" name="bank_account_value" queryTableFieldId="39" dataDxfId="115" totalsRowDxfId="114"/>
    <tableColumn id="40" xr3:uid="{881D10C4-493E-4884-81BF-CD65EE01AA14}" uniqueName="40" name="time_open_bank_value" queryTableFieldId="40" dataDxfId="113" totalsRowDxfId="112"/>
    <tableColumn id="41" xr3:uid="{CA4DCEC2-798F-4716-90FA-80DA0A18FF6E}" uniqueName="41" name="sme_auction_value" queryTableFieldId="41" dataDxfId="111" totalsRowDxfId="110"/>
    <tableColumn id="42" xr3:uid="{0BE7723C-C8F1-4245-AED6-68E38F4D74A4}" uniqueName="42" name="insurance_value" queryTableFieldId="42" dataDxfId="109" totalsRowDxfId="108"/>
    <tableColumn id="43" xr3:uid="{D70FD35D-5CA7-4269-88D3-B7E54AF316CF}" uniqueName="43" name="pension_value" queryTableFieldId="43" dataDxfId="107" totalsRowDxfId="106"/>
    <tableColumn id="44" xr3:uid="{54AB7B8B-66BE-486A-92A4-6074632AB7D2}" uniqueName="44" name="mm_account_value" queryTableFieldId="44" dataDxfId="105" totalsRowDxfId="104"/>
    <tableColumn id="45" xr3:uid="{2CF56A7F-B9D2-4873-B4BB-0D79760EAA61}" uniqueName="45" name="time_open_mm_value" queryTableFieldId="45" dataDxfId="103" totalsRowDxfId="102"/>
    <tableColumn id="46" xr3:uid="{703C05AF-D16A-4F35-BAAE-068D9398BD2A}" uniqueName="46" name="savings_facility_value" queryTableFieldId="46" dataDxfId="101" totalsRowDxfId="100"/>
    <tableColumn id="47" xr3:uid="{C608E2BE-83BF-49D9-906F-D8C16091120F}" uniqueName="47" name="advice_sources_value" queryTableFieldId="47" dataDxfId="99" totalsRowDxfId="98"/>
    <tableColumn id="8" xr3:uid="{CFC6E619-F0F9-4C53-AAC1-EA6114D81270}" uniqueName="8" name="availability_percentage" queryTableFieldId="8" dataDxfId="97" totalsRowDxfId="96"/>
    <tableColumn id="48" xr3:uid="{C38B69DE-F280-4F9F-A024-84FECA57F135}" uniqueName="48" name="X.y.y" queryTableFieldId="48" dataDxfId="95" totalsRowDxfId="94"/>
    <tableColumn id="49" xr3:uid="{7137C652-AB2F-48C2-BA8B-8ED0EBECE3F7}" uniqueName="49" name="funds_start_value" queryTableFieldId="49" dataDxfId="93" totalsRowDxfId="92"/>
    <tableColumn id="50" xr3:uid="{47E3E7F8-60FB-44E9-BB3D-478C6A2E5C0B}" uniqueName="50" name="funds_ongoing_value" queryTableFieldId="50" dataDxfId="91" totalsRowDxfId="90"/>
    <tableColumn id="51" xr3:uid="{A6643532-A4FF-42D4-8A44-3B899BA3C0F3}" uniqueName="51" name="frequency_bank_account_value" queryTableFieldId="51" dataDxfId="89" totalsRowDxfId="88"/>
    <tableColumn id="52" xr3:uid="{B212EAB4-D63F-48B9-BB3B-E76438981F25}" uniqueName="52" name="successful_bids_value" queryTableFieldId="52" dataDxfId="87" totalsRowDxfId="86"/>
    <tableColumn id="53" xr3:uid="{C1EE5CD3-FDDB-4AEB-92A9-03689D7D0A4F}" uniqueName="53" name="commercial_loan_apply_value" queryTableFieldId="53" dataDxfId="85" totalsRowDxfId="84"/>
    <tableColumn id="54" xr3:uid="{89963571-FB0F-444E-87C0-3897A5525C3E}" uniqueName="54" name="comprehensive_value" queryTableFieldId="54" dataDxfId="83" totalsRowDxfId="82"/>
    <tableColumn id="55" xr3:uid="{58994BE6-73CF-48F0-B8F8-AE540B66D0EE}" uniqueName="55" name="staff_value" queryTableFieldId="55" dataDxfId="81" totalsRowDxfId="80"/>
    <tableColumn id="56" xr3:uid="{B5D091BA-5AB1-4B50-A24E-33CFB273692B}" uniqueName="56" name="product_value" queryTableFieldId="56" dataDxfId="79" totalsRowDxfId="78"/>
    <tableColumn id="57" xr3:uid="{98332E60-F00D-498B-BF26-0909EBC86AF2}" uniqueName="57" name="frequency_mobile_money_value" queryTableFieldId="57" dataDxfId="77" totalsRowDxfId="76"/>
    <tableColumn id="58" xr3:uid="{7D7AFF6E-13A3-4CA3-835B-AE780EC65BE5}" uniqueName="58" name="loan_mm_value" queryTableFieldId="58" dataDxfId="75" totalsRowDxfId="74"/>
    <tableColumn id="59" xr3:uid="{814EB6D9-265A-47B8-8442-8691990EA7F6}" uniqueName="59" name="insurance_mm_value" queryTableFieldId="59" dataDxfId="73" totalsRowDxfId="72"/>
    <tableColumn id="60" xr3:uid="{4FDA600E-735C-473D-BC2A-7B6FF0BC6D95}" uniqueName="60" name="investments_value" queryTableFieldId="60" dataDxfId="71" totalsRowDxfId="70"/>
    <tableColumn id="9" xr3:uid="{DFE4788D-60EE-4BB8-9BD4-04DBB73F1E47}" uniqueName="9" name="usage_percentage" queryTableFieldId="9" dataDxfId="69" totalsRowDxfId="68"/>
    <tableColumn id="10" xr3:uid="{01E1179F-40EA-44CC-A1EC-891205FCC05D}" uniqueName="10" name="barriers_inclusion" queryTableFieldId="10" dataDxfId="67" totalsRowDxfId="66"/>
    <tableColumn id="11" xr3:uid="{1868DC93-AB38-4DF5-9504-2444EBDA4EC5}" uniqueName="11" name="barriers_exclusion" queryTableFieldId="11" dataDxfId="65" totalsRowDxfId="64"/>
    <tableColumn id="12" xr3:uid="{917C5613-C3C8-4623-97E2-56F95391A3BE}" uniqueName="12" name="compliance_inclusion" queryTableFieldId="12" dataDxfId="63" totalsRowDxfId="62"/>
    <tableColumn id="13" xr3:uid="{58EBC357-FC4B-4837-A60E-CA384BB6B775}" uniqueName="13" name="compliance_exclusion" queryTableFieldId="13" dataDxfId="61" totalsRowDxfId="60"/>
    <tableColumn id="14" xr3:uid="{FBB00758-D20B-42DD-B681-D8D2E872A11B}" uniqueName="14" name="availability_inclusion" queryTableFieldId="14" dataDxfId="59" totalsRowDxfId="58"/>
    <tableColumn id="15" xr3:uid="{936112D5-3AEF-4B79-B0CA-6633D356D5D8}" uniqueName="15" name="availability_exclusion" queryTableFieldId="15" dataDxfId="57" totalsRowDxfId="56"/>
    <tableColumn id="16" xr3:uid="{79FC67DB-245C-4930-9BA7-9DE908E6BA8E}" uniqueName="16" name="usage_inclusion" queryTableFieldId="16" dataDxfId="55" totalsRowDxfId="54"/>
    <tableColumn id="17" xr3:uid="{8F5C4CC1-1ADB-4ABB-A31A-6C0E5869938E}" uniqueName="17" name="usage_exclusion" queryTableFieldId="17" dataDxfId="53" totalsRowDxfId="52"/>
    <tableColumn id="18" xr3:uid="{20013BEA-F35A-4F3E-9124-B937CFBC97A7}" uniqueName="18" name="index_score" queryTableFieldId="18" dataDxfId="51" totalsRowDxfId="50"/>
    <tableColumn id="19" xr3:uid="{D991D638-F1E2-4EAE-94C2-E42DE3E271E5}" uniqueName="19" name="index_normalise" queryTableFieldId="19" dataDxfId="49" totalsRowDxfId="48"/>
    <tableColumn id="20" xr3:uid="{15502D01-2494-4442-AACE-651D3D8C047A}" uniqueName="20" name="index_percentage" queryTableFieldId="20" dataDxfId="47" totalsRowDxfId="4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96A72D-40DA-46DF-BF42-1977D008E164}" name="index_size" displayName="index_size" ref="A1:BH21" tableType="queryTable" totalsRowShown="0">
  <autoFilter ref="A1:BH21" xr:uid="{0D96A72D-40DA-46DF-BF42-1977D008E164}">
    <filterColumn colId="3">
      <filters>
        <filter val="micro"/>
        <filter val="small"/>
      </filters>
    </filterColumn>
  </autoFilter>
  <tableColumns count="60">
    <tableColumn id="1" xr3:uid="{F2ABD4C4-C935-4274-8BC0-F81A5719B37E}" uniqueName="1" name="Column1" queryTableFieldId="1"/>
    <tableColumn id="2" xr3:uid="{60CF59EC-F4C0-49BB-B621-1ED62954F482}" uniqueName="2" name="X" queryTableFieldId="2"/>
    <tableColumn id="3" xr3:uid="{965A4AB2-0962-473C-8238-7935F6B0F023}" uniqueName="3" name="province" queryTableFieldId="3" dataDxfId="45"/>
    <tableColumn id="4" xr3:uid="{609C6EE9-8E17-48B6-BDE1-80E168D57A1E}" uniqueName="4" name="size_inclusion" queryTableFieldId="4" dataDxfId="44"/>
    <tableColumn id="5" xr3:uid="{5E9CD398-DCBF-46F9-A9E3-76F5D9F48F84}" uniqueName="5" name="n" queryTableFieldId="5"/>
    <tableColumn id="21" xr3:uid="{81EDB4E6-D4EA-4F8B-840E-58B984E1A87E}" uniqueName="21" name="X.x" queryTableFieldId="21"/>
    <tableColumn id="22" xr3:uid="{CADDE6C5-635C-4FF7-9040-2C69BBE2002C}" uniqueName="22" name="n.y" queryTableFieldId="22"/>
    <tableColumn id="23" xr3:uid="{DD76AE4D-0B2E-40C5-BA97-285A9579038B}" uniqueName="23" name="knowledge" queryTableFieldId="23"/>
    <tableColumn id="24" xr3:uid="{A4C7CCCE-D076-4E0B-858A-03D0CDE0EFBC}" uniqueName="24" name="documentation" queryTableFieldId="24"/>
    <tableColumn id="25" xr3:uid="{C3A7BB5D-9318-4B3B-AA2B-11EA833A61C1}" uniqueName="25" name="legal" queryTableFieldId="25"/>
    <tableColumn id="26" xr3:uid="{EEF7CF78-E65B-4FE9-8C10-0A693372B472}" uniqueName="26" name="finance" queryTableFieldId="26"/>
    <tableColumn id="27" xr3:uid="{8741AD66-E714-4629-A7C9-87CBB435909B}" uniqueName="27" name="trust" queryTableFieldId="27"/>
    <tableColumn id="28" xr3:uid="{4F1B685C-B518-4A8E-BBA2-BAA8D7BC180A}" uniqueName="28" name="inflation" queryTableFieldId="28"/>
    <tableColumn id="29" xr3:uid="{00DA199E-470A-4905-8DA5-D20411BFB2C0}" uniqueName="29" name="bureaucracy" queryTableFieldId="29"/>
    <tableColumn id="30" xr3:uid="{8E058A81-F910-40A5-84D7-0163E873AB03}" uniqueName="30" name="law" queryTableFieldId="30"/>
    <tableColumn id="31" xr3:uid="{D1E712A5-A3E9-49E1-B3DC-F44F764EEDAF}" uniqueName="31" name="inappropriate" queryTableFieldId="31"/>
    <tableColumn id="32" xr3:uid="{C236C181-36AD-4D5C-8322-6ECD949387BA}" uniqueName="32" name="reason" queryTableFieldId="32"/>
    <tableColumn id="33" xr3:uid="{A4359489-47B3-4655-BE05-410D41188115}" uniqueName="33" name="restrictions_bank_account_value" queryTableFieldId="33"/>
    <tableColumn id="34" xr3:uid="{A5FB63BB-1C6C-4250-9967-31E233E15FFB}" uniqueName="34" name="restrictions_mobile_money_value" queryTableFieldId="34"/>
    <tableColumn id="6" xr3:uid="{13362C81-BACF-4938-A687-90F87F0E9ADD}" uniqueName="6" name="barriers_percentage" queryTableFieldId="6"/>
    <tableColumn id="35" xr3:uid="{7F4A6909-65D9-4D0C-9A3C-AB51408FFC9F}" uniqueName="35" name="X.y" queryTableFieldId="35"/>
    <tableColumn id="36" xr3:uid="{4E8C287F-26EF-48E0-BFDD-B02656A9CC3B}" uniqueName="36" name="registered_value" queryTableFieldId="36"/>
    <tableColumn id="37" xr3:uid="{ED1EBF1E-935A-4CB8-8680-1D1CA1F870C7}" uniqueName="37" name="zimra_value" queryTableFieldId="37"/>
    <tableColumn id="7" xr3:uid="{9BF6D409-262D-487A-94D7-697830554B3F}" uniqueName="7" name="compliance_percentage" queryTableFieldId="7"/>
    <tableColumn id="38" xr3:uid="{246500DB-D11B-43C9-BD31-6874FCBC59C0}" uniqueName="38" name="X.x.x" queryTableFieldId="38"/>
    <tableColumn id="39" xr3:uid="{163604A9-51F6-4C5F-94D6-9FCBF4DEC67E}" uniqueName="39" name="bank_account_value" queryTableFieldId="39"/>
    <tableColumn id="40" xr3:uid="{3A787823-26F6-4213-9AB9-D903C5A25824}" uniqueName="40" name="time_open_bank_value" queryTableFieldId="40"/>
    <tableColumn id="41" xr3:uid="{EEC0B32B-8501-4C59-8EC2-D332E5F7A114}" uniqueName="41" name="sme_auction_value" queryTableFieldId="41"/>
    <tableColumn id="42" xr3:uid="{8EE919F0-1038-471C-9F1B-A9DD7BD590B3}" uniqueName="42" name="insurance_value" queryTableFieldId="42"/>
    <tableColumn id="43" xr3:uid="{4E175ABD-E68D-41E4-9AF7-F7E9EF2BA434}" uniqueName="43" name="pension_value" queryTableFieldId="43"/>
    <tableColumn id="44" xr3:uid="{F0C1F2C3-A209-4459-81EE-0F2E57611784}" uniqueName="44" name="mm_account_value" queryTableFieldId="44"/>
    <tableColumn id="45" xr3:uid="{8CB13F3D-B18A-499E-A1FB-6831EDE627CE}" uniqueName="45" name="time_open_mm_value" queryTableFieldId="45"/>
    <tableColumn id="46" xr3:uid="{0ADFBB21-C271-4552-8D93-2DB9E094E137}" uniqueName="46" name="savings_facility_value" queryTableFieldId="46"/>
    <tableColumn id="47" xr3:uid="{C1DEB846-1A69-4EEE-9A7C-3A7AAA9CCB8B}" uniqueName="47" name="advice_sources_value" queryTableFieldId="47"/>
    <tableColumn id="8" xr3:uid="{E51B1DE0-6F2A-412E-A6D0-051517E355F6}" uniqueName="8" name="availability_percentage" queryTableFieldId="8"/>
    <tableColumn id="48" xr3:uid="{435C2B17-203C-4F1E-B0BE-5B2FA1082356}" uniqueName="48" name="X.y.y" queryTableFieldId="48"/>
    <tableColumn id="49" xr3:uid="{8608381E-4C3A-40EB-AC41-75A2C4059712}" uniqueName="49" name="funds_start_value" queryTableFieldId="49"/>
    <tableColumn id="50" xr3:uid="{72DD8325-AA92-4184-8071-E64755AF7C38}" uniqueName="50" name="funds_ongoing_value" queryTableFieldId="50"/>
    <tableColumn id="51" xr3:uid="{EF89529C-0205-4142-A3BB-883C6A2EE766}" uniqueName="51" name="frequency_bank_account_value" queryTableFieldId="51"/>
    <tableColumn id="52" xr3:uid="{CF3188F0-F0D5-476A-ADB4-09ACC0BB3DCA}" uniqueName="52" name="successful_bids_value" queryTableFieldId="52"/>
    <tableColumn id="53" xr3:uid="{24B792E4-283A-4943-BD6D-C9BA1DC78769}" uniqueName="53" name="commercial_loan_apply_value" queryTableFieldId="53"/>
    <tableColumn id="54" xr3:uid="{0208C219-5995-41F8-862E-AE3F4A2D5BCF}" uniqueName="54" name="comprehensive_value" queryTableFieldId="54"/>
    <tableColumn id="55" xr3:uid="{75F49682-883C-418F-A8EB-154BDEF3081A}" uniqueName="55" name="staff_value" queryTableFieldId="55"/>
    <tableColumn id="56" xr3:uid="{EE206180-33B9-40D3-ACFF-4754F754F6FF}" uniqueName="56" name="product_value" queryTableFieldId="56"/>
    <tableColumn id="57" xr3:uid="{DCE74420-972D-4100-B202-2E7242B6E9EA}" uniqueName="57" name="frequency_mobile_money_value" queryTableFieldId="57"/>
    <tableColumn id="58" xr3:uid="{D1F20DEB-B231-464D-A63E-B587DDE5EBD4}" uniqueName="58" name="loan_mm_value" queryTableFieldId="58"/>
    <tableColumn id="59" xr3:uid="{8537CBDA-7CE4-458C-9CDC-3AC457C49B06}" uniqueName="59" name="insurance_mm_value" queryTableFieldId="59"/>
    <tableColumn id="60" xr3:uid="{513AA003-80CD-4F2D-93F3-4F84AF63496F}" uniqueName="60" name="investments_value" queryTableFieldId="60"/>
    <tableColumn id="9" xr3:uid="{FD2C187D-98D7-46D1-A5A1-7AE53BD77C4F}" uniqueName="9" name="usage_percentage" queryTableFieldId="9"/>
    <tableColumn id="10" xr3:uid="{DE952348-3F68-45C0-A593-D1FF60BC2470}" uniqueName="10" name="barriers_inclusion" queryTableFieldId="10"/>
    <tableColumn id="11" xr3:uid="{D07B3E1D-FBCA-4246-BAD0-E3F7983ACEEC}" uniqueName="11" name="barriers_exclusion" queryTableFieldId="11"/>
    <tableColumn id="12" xr3:uid="{A2EC6AA8-64A2-4E72-96AF-2545768B49E8}" uniqueName="12" name="compliance_inclusion" queryTableFieldId="12"/>
    <tableColumn id="13" xr3:uid="{C54F6631-7FF8-4146-B4E0-305B947D9AA6}" uniqueName="13" name="compliance_exclusion" queryTableFieldId="13"/>
    <tableColumn id="14" xr3:uid="{489BDF93-5FCE-4B25-8698-8356F317DE08}" uniqueName="14" name="availability_inclusion" queryTableFieldId="14"/>
    <tableColumn id="15" xr3:uid="{BF3FCCAC-02BF-4248-9A31-CE54A2DB01A0}" uniqueName="15" name="availability_exclusion" queryTableFieldId="15"/>
    <tableColumn id="16" xr3:uid="{B6A3BB09-EF2D-4BE6-9466-C34139580200}" uniqueName="16" name="usage_inclusion" queryTableFieldId="16"/>
    <tableColumn id="17" xr3:uid="{D6968417-0474-4034-83BE-A0ABA0F341CF}" uniqueName="17" name="usage_exclusion" queryTableFieldId="17"/>
    <tableColumn id="18" xr3:uid="{6D13953E-27AF-4E46-B0F2-CDF5DEC51C9C}" uniqueName="18" name="index_score" queryTableFieldId="18"/>
    <tableColumn id="19" xr3:uid="{773E9979-D600-44AF-B566-38DBC3B3B55C}" uniqueName="19" name="index_normalise" queryTableFieldId="19"/>
    <tableColumn id="20" xr3:uid="{8D631C38-0881-47E2-8B33-CF3A049608E1}" uniqueName="20" name="index_percentage" queryTableFieldId="2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0B943B0-2BD8-4452-A67F-173C06102225}" name="index_sector" displayName="index_sector" ref="A1:BH40" tableType="queryTable" totalsRowShown="0">
  <autoFilter ref="A1:BH40" xr:uid="{C0B943B0-2BD8-4452-A67F-173C06102225}"/>
  <tableColumns count="60">
    <tableColumn id="1" xr3:uid="{2BDB6C6E-1234-41B0-8D11-AC2E190734ED}" uniqueName="1" name="Column1" queryTableFieldId="1"/>
    <tableColumn id="2" xr3:uid="{F3EFF5A4-B6C7-4B71-A3A5-0FEFEACFCA2E}" uniqueName="2" name="X" queryTableFieldId="2"/>
    <tableColumn id="3" xr3:uid="{EBD3A828-7640-4A4D-B558-5C2F8ABA6D09}" uniqueName="3" name="province" queryTableFieldId="3" dataDxfId="43"/>
    <tableColumn id="4" xr3:uid="{E757C499-443A-457A-AA5F-D125F26BB63F}" uniqueName="4" name="sector_inclusion" queryTableFieldId="4" dataDxfId="42"/>
    <tableColumn id="5" xr3:uid="{878896F1-8EC9-461C-ADA7-B88FC91C7757}" uniqueName="5" name="n" queryTableFieldId="5"/>
    <tableColumn id="21" xr3:uid="{0F2C0600-3D96-4EED-A652-F19339326BEB}" uniqueName="21" name="X.x" queryTableFieldId="21" dataDxfId="41"/>
    <tableColumn id="22" xr3:uid="{0B797668-C1E9-48FC-B3E7-BC2E7FCA62C0}" uniqueName="22" name="n.y" queryTableFieldId="22" dataDxfId="40"/>
    <tableColumn id="23" xr3:uid="{9C7A9BE3-10B4-4C1D-AA9B-94676377CEAA}" uniqueName="23" name="knowledge" queryTableFieldId="23" dataDxfId="39"/>
    <tableColumn id="24" xr3:uid="{7CBCFB53-7A1F-4F83-B8F7-BAEB2FA97CD8}" uniqueName="24" name="documentation" queryTableFieldId="24" dataDxfId="38"/>
    <tableColumn id="25" xr3:uid="{736BC164-48AE-4DDB-BB0C-ED40F888A414}" uniqueName="25" name="legal" queryTableFieldId="25" dataDxfId="37"/>
    <tableColumn id="26" xr3:uid="{661E0D87-9896-48BF-AE63-814FA442CB62}" uniqueName="26" name="finance" queryTableFieldId="26" dataDxfId="36"/>
    <tableColumn id="27" xr3:uid="{CBA20285-8C1C-4818-A774-94D5A075B279}" uniqueName="27" name="trust" queryTableFieldId="27" dataDxfId="35"/>
    <tableColumn id="28" xr3:uid="{3A745858-EF4C-46A5-92D7-A2FDC4D7674E}" uniqueName="28" name="inflation" queryTableFieldId="28" dataDxfId="34"/>
    <tableColumn id="29" xr3:uid="{4E708C26-2DA8-4CBF-95E0-ECB372454230}" uniqueName="29" name="bureaucracy" queryTableFieldId="29" dataDxfId="33"/>
    <tableColumn id="30" xr3:uid="{951AD38E-5A5D-4B9F-A0D1-0E3019191FB4}" uniqueName="30" name="law" queryTableFieldId="30" dataDxfId="32"/>
    <tableColumn id="31" xr3:uid="{D06EC151-CFCC-44E3-BF74-6E2340D66844}" uniqueName="31" name="inappropriate" queryTableFieldId="31" dataDxfId="31"/>
    <tableColumn id="32" xr3:uid="{43A6810B-1E75-4014-8F41-489F9412C61A}" uniqueName="32" name="reason" queryTableFieldId="32" dataDxfId="30"/>
    <tableColumn id="33" xr3:uid="{489C409D-DD28-45EC-A95B-BB6B467BA5C5}" uniqueName="33" name="restrictions_bank_account_value" queryTableFieldId="33" dataDxfId="29"/>
    <tableColumn id="34" xr3:uid="{97E77CB7-1E5A-46D8-ACB2-722746544B36}" uniqueName="34" name="restrictions_mobile_money_value" queryTableFieldId="34" dataDxfId="28"/>
    <tableColumn id="6" xr3:uid="{D837D945-A1B9-46F2-8E35-95ABE6C02E85}" uniqueName="6" name="barriers_percentage" queryTableFieldId="6"/>
    <tableColumn id="35" xr3:uid="{368FE872-708C-4920-B4AC-59483A943B5A}" uniqueName="35" name="X.y" queryTableFieldId="35" dataDxfId="27"/>
    <tableColumn id="36" xr3:uid="{3A97B179-F8FC-40E4-B191-05E140CEE6E4}" uniqueName="36" name="registered_value" queryTableFieldId="36" dataDxfId="26"/>
    <tableColumn id="37" xr3:uid="{1A67D5D8-8140-441F-AA20-7055DEB790D3}" uniqueName="37" name="zimra_value" queryTableFieldId="37" dataDxfId="25"/>
    <tableColumn id="7" xr3:uid="{FA90D068-2A4C-4F17-B754-FC934B53F299}" uniqueName="7" name="compliance_percentage" queryTableFieldId="7"/>
    <tableColumn id="38" xr3:uid="{EFAE1C5A-076A-4341-AFFC-C70484FC9FA0}" uniqueName="38" name="X.x.x" queryTableFieldId="38" dataDxfId="24"/>
    <tableColumn id="39" xr3:uid="{726B83F4-6A05-4534-BEA5-D847480D2595}" uniqueName="39" name="bank_account_value" queryTableFieldId="39" dataDxfId="23"/>
    <tableColumn id="40" xr3:uid="{EEAA29AD-050C-493B-8C69-45D16334140A}" uniqueName="40" name="time_open_bank_value" queryTableFieldId="40" dataDxfId="22"/>
    <tableColumn id="41" xr3:uid="{52C55E61-A447-4376-B9B1-112EAF4406C9}" uniqueName="41" name="sme_auction_value" queryTableFieldId="41" dataDxfId="21"/>
    <tableColumn id="42" xr3:uid="{A6A8F0D6-A515-4D03-A0EC-F0E33862C81B}" uniqueName="42" name="insurance_value" queryTableFieldId="42" dataDxfId="20"/>
    <tableColumn id="43" xr3:uid="{C4D6B929-E78B-46D4-B733-0F987E767F95}" uniqueName="43" name="pension_value" queryTableFieldId="43" dataDxfId="19"/>
    <tableColumn id="44" xr3:uid="{7CED7331-9E4E-4A8D-81A9-17F35E0EA179}" uniqueName="44" name="mm_account_value" queryTableFieldId="44" dataDxfId="18"/>
    <tableColumn id="45" xr3:uid="{29C8F99A-4C9B-4721-A966-16085E330E6D}" uniqueName="45" name="time_open_mm_value" queryTableFieldId="45" dataDxfId="17"/>
    <tableColumn id="46" xr3:uid="{06058656-149D-4F52-9FA7-3188FAE387A3}" uniqueName="46" name="savings_facility_value" queryTableFieldId="46" dataDxfId="16"/>
    <tableColumn id="47" xr3:uid="{FC364B1D-C263-4060-BDAB-2351B80C6022}" uniqueName="47" name="advice_sources_value" queryTableFieldId="47" dataDxfId="15"/>
    <tableColumn id="8" xr3:uid="{1828FDD8-4B89-405C-AABF-7C378AAA93D8}" uniqueName="8" name="availability_percentage" queryTableFieldId="8"/>
    <tableColumn id="48" xr3:uid="{7ED13916-512A-4D2F-A4C9-79537DF04439}" uniqueName="48" name="X.y.y" queryTableFieldId="48" dataDxfId="14"/>
    <tableColumn id="49" xr3:uid="{C74FAA67-E314-4CF7-845C-67F2A5E2D81D}" uniqueName="49" name="funds_start_value" queryTableFieldId="49" dataDxfId="13"/>
    <tableColumn id="50" xr3:uid="{CBA6693B-AD5D-4ADA-A45E-6DCCFC0F021B}" uniqueName="50" name="funds_ongoing_value" queryTableFieldId="50" dataDxfId="12"/>
    <tableColumn id="51" xr3:uid="{C936C0EC-55BE-4131-8FD6-7625F4272362}" uniqueName="51" name="frequency_bank_account_value" queryTableFieldId="51" dataDxfId="11"/>
    <tableColumn id="52" xr3:uid="{A1C0B7D6-90DE-48B8-89B7-CCB47C960B3C}" uniqueName="52" name="successful_bids_value" queryTableFieldId="52" dataDxfId="10"/>
    <tableColumn id="53" xr3:uid="{B8085AC0-AA8A-4912-9E04-6A9CFB45F215}" uniqueName="53" name="commercial_loan_apply_value" queryTableFieldId="53" dataDxfId="9"/>
    <tableColumn id="54" xr3:uid="{940EB358-0612-4669-87FA-7FEB54041EB2}" uniqueName="54" name="comprehensive_value" queryTableFieldId="54" dataDxfId="8"/>
    <tableColumn id="55" xr3:uid="{C54959F8-7AD8-47BD-B49C-E08DC0EAD5E3}" uniqueName="55" name="staff_value" queryTableFieldId="55" dataDxfId="7"/>
    <tableColumn id="56" xr3:uid="{5CB2B9A9-44F6-4BEA-8656-191AC4F8DC0D}" uniqueName="56" name="product_value" queryTableFieldId="56" dataDxfId="6"/>
    <tableColumn id="57" xr3:uid="{59608136-F184-4247-B846-F6A78690F18C}" uniqueName="57" name="frequency_mobile_money_value" queryTableFieldId="57" dataDxfId="5"/>
    <tableColumn id="58" xr3:uid="{2F4E95DA-DA82-4EF9-BC58-88C139C2EC8F}" uniqueName="58" name="loan_mm_value" queryTableFieldId="58" dataDxfId="4"/>
    <tableColumn id="59" xr3:uid="{C54BAF59-AD33-40F4-9D9C-9170CC0F98DF}" uniqueName="59" name="insurance_mm_value" queryTableFieldId="59" dataDxfId="3"/>
    <tableColumn id="60" xr3:uid="{870656AD-7FC0-4230-B27F-A1C4BB31D1F3}" uniqueName="60" name="investments_value" queryTableFieldId="60" dataDxfId="2"/>
    <tableColumn id="9" xr3:uid="{D541A27C-88C3-426E-B86A-B42F34D809A0}" uniqueName="9" name="usage_percentage" queryTableFieldId="9"/>
    <tableColumn id="10" xr3:uid="{E959B65A-D4B0-40CB-B593-075B117796CA}" uniqueName="10" name="barriers_inclusion" queryTableFieldId="10"/>
    <tableColumn id="11" xr3:uid="{BA76CD21-42A2-47BA-9EBC-8B4B7FA37A04}" uniqueName="11" name="barriers_exclusion" queryTableFieldId="11"/>
    <tableColumn id="12" xr3:uid="{A9F54EBA-EBAB-43E9-A6B8-0438F7C27C89}" uniqueName="12" name="compliance_inclusion" queryTableFieldId="12"/>
    <tableColumn id="13" xr3:uid="{B906030F-1E37-4199-8A2E-5F69BC898552}" uniqueName="13" name="compliance_exclusion" queryTableFieldId="13"/>
    <tableColumn id="14" xr3:uid="{C9FEC862-4447-4C33-97F0-BEF076E94AC0}" uniqueName="14" name="availability_inclusion" queryTableFieldId="14"/>
    <tableColumn id="15" xr3:uid="{A0898EF0-717F-40AE-8A7D-46407F56C892}" uniqueName="15" name="availability_exclusion" queryTableFieldId="15"/>
    <tableColumn id="16" xr3:uid="{5450BC97-08E4-43AC-9CED-8A47E15564FF}" uniqueName="16" name="usage_inclusion" queryTableFieldId="16"/>
    <tableColumn id="17" xr3:uid="{E681149E-E8C9-4188-ACB9-DEDC47AD60BF}" uniqueName="17" name="usage_exclusion" queryTableFieldId="17"/>
    <tableColumn id="18" xr3:uid="{00E19665-C6A9-4BB8-8948-8B66CCA115FB}" uniqueName="18" name="index_score" queryTableFieldId="18"/>
    <tableColumn id="19" xr3:uid="{91B1DBAE-5FD7-4C89-B1CB-99AE8B37EEAF}" uniqueName="19" name="index_normalise" queryTableFieldId="19"/>
    <tableColumn id="20" xr3:uid="{34D90540-0036-4FA0-959A-F28EAA18F7D3}" uniqueName="20" name="index_percentage" queryTableFieldId="2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0F0D8E-DB02-481A-AEAA-93B39B94E96F}" name="index_location" displayName="index_location" ref="A1:BH21" tableType="queryTable" totalsRowShown="0">
  <autoFilter ref="A1:BH21" xr:uid="{3C0F0D8E-DB02-481A-AEAA-93B39B94E96F}"/>
  <tableColumns count="60">
    <tableColumn id="1" xr3:uid="{5169A5F9-8E3A-4257-B8B8-B8AAAD63DAE1}" uniqueName="1" name="Column1" queryTableFieldId="1"/>
    <tableColumn id="2" xr3:uid="{6D3F5478-2AE5-4D64-B4FC-1E7E51A15362}" uniqueName="2" name="X" queryTableFieldId="2"/>
    <tableColumn id="3" xr3:uid="{DE8B0595-1D7D-4887-B551-C2B5666DD776}" uniqueName="3" name="province" queryTableFieldId="3" dataDxfId="1"/>
    <tableColumn id="4" xr3:uid="{2EA59317-D657-4178-B148-41202ED54E37}" uniqueName="4" name="location_inclusion" queryTableFieldId="4" dataDxfId="0"/>
    <tableColumn id="5" xr3:uid="{A025D76D-4AD1-4F70-A441-0C3DC8917D8B}" uniqueName="5" name="n" queryTableFieldId="5"/>
    <tableColumn id="21" xr3:uid="{6E3E78ED-7003-43AC-86B7-82BA0A00ED92}" uniqueName="21" name="X.x" queryTableFieldId="21"/>
    <tableColumn id="22" xr3:uid="{B6EA18C6-9AEA-4006-A7FB-332FEAF65A3A}" uniqueName="22" name="n.y" queryTableFieldId="22"/>
    <tableColumn id="23" xr3:uid="{6C5F66C0-B00C-4AA0-8298-8E5160AE1873}" uniqueName="23" name="knowledge" queryTableFieldId="23"/>
    <tableColumn id="24" xr3:uid="{C255A9D9-BD74-4E0D-9078-280ABEDF5FC8}" uniqueName="24" name="documentation" queryTableFieldId="24"/>
    <tableColumn id="25" xr3:uid="{1CC64476-90EC-4592-B6EC-43F51E2105FB}" uniqueName="25" name="legal" queryTableFieldId="25"/>
    <tableColumn id="26" xr3:uid="{E4E74BA0-8AF9-493D-BCF4-CE664F0C96B7}" uniqueName="26" name="finance" queryTableFieldId="26"/>
    <tableColumn id="27" xr3:uid="{A5DDBF71-9EAA-4B85-9B1F-93CBBCE75501}" uniqueName="27" name="trust" queryTableFieldId="27"/>
    <tableColumn id="28" xr3:uid="{13BB2481-48B4-4F51-995E-CE11133EAF5F}" uniqueName="28" name="inflation" queryTableFieldId="28"/>
    <tableColumn id="29" xr3:uid="{A016B1BB-B0E9-44BD-B39C-22D47E896CEB}" uniqueName="29" name="bureaucracy" queryTableFieldId="29"/>
    <tableColumn id="30" xr3:uid="{13A3F9E7-CFE6-4C1F-8A26-DCBFF63D21F7}" uniqueName="30" name="law" queryTableFieldId="30"/>
    <tableColumn id="31" xr3:uid="{6415B372-229E-4009-8770-558EFB301826}" uniqueName="31" name="inappropriate" queryTableFieldId="31"/>
    <tableColumn id="32" xr3:uid="{69A509B3-5EF0-4511-B3F1-799D6DBF41BB}" uniqueName="32" name="reason" queryTableFieldId="32"/>
    <tableColumn id="33" xr3:uid="{2F9FE231-D636-49E8-9AE1-3A08AFB2BB04}" uniqueName="33" name="restrictions_bank_account_value" queryTableFieldId="33"/>
    <tableColumn id="34" xr3:uid="{66327EAA-81CF-49E3-AAAE-CEFF7BE816AA}" uniqueName="34" name="restrictions_mobile_money_value" queryTableFieldId="34"/>
    <tableColumn id="6" xr3:uid="{6927B78F-A80E-409B-AFB1-3782B345F58A}" uniqueName="6" name="barriers_percentage" queryTableFieldId="6"/>
    <tableColumn id="35" xr3:uid="{2A7AF8AF-AF33-490A-B086-E14DBE50A843}" uniqueName="35" name="X.y" queryTableFieldId="35"/>
    <tableColumn id="36" xr3:uid="{61E33CA0-E1B3-479E-9531-42EAD9983BC9}" uniqueName="36" name="registered_value" queryTableFieldId="36"/>
    <tableColumn id="37" xr3:uid="{575DD966-7483-47F4-B17A-83E4019C694E}" uniqueName="37" name="zimra_value" queryTableFieldId="37"/>
    <tableColumn id="7" xr3:uid="{C26664C3-3889-4801-A6CE-FB3E375480D1}" uniqueName="7" name="compliance_percentage" queryTableFieldId="7"/>
    <tableColumn id="38" xr3:uid="{1BD6EE2B-AF18-461F-BB36-0D82B35F27E8}" uniqueName="38" name="X.x.x" queryTableFieldId="38"/>
    <tableColumn id="39" xr3:uid="{ED9BD1DB-B4F3-4355-9830-CD8CF84E2FFC}" uniqueName="39" name="bank_account_value" queryTableFieldId="39"/>
    <tableColumn id="40" xr3:uid="{DDB0EFFB-5612-40CD-8FBB-15E22E05A2B5}" uniqueName="40" name="time_open_bank_value" queryTableFieldId="40"/>
    <tableColumn id="41" xr3:uid="{26A58F68-2263-46A0-9523-C4870C1CA40B}" uniqueName="41" name="sme_auction_value" queryTableFieldId="41"/>
    <tableColumn id="42" xr3:uid="{C1810DAE-E50F-452E-A3CB-10B29928AAF2}" uniqueName="42" name="insurance_value" queryTableFieldId="42"/>
    <tableColumn id="43" xr3:uid="{1DE6DE2A-0A2B-4257-95B8-A3F2BD64BBC0}" uniqueName="43" name="pension_value" queryTableFieldId="43"/>
    <tableColumn id="44" xr3:uid="{7F888873-7A91-44F2-A534-D71EC98B44A1}" uniqueName="44" name="mm_account_value" queryTableFieldId="44"/>
    <tableColumn id="45" xr3:uid="{99E5D944-03D9-464A-8C17-C460D80B458B}" uniqueName="45" name="time_open_mm_value" queryTableFieldId="45"/>
    <tableColumn id="46" xr3:uid="{3B50CE8A-02AA-4528-9328-18D75C1D37D3}" uniqueName="46" name="savings_facility_value" queryTableFieldId="46"/>
    <tableColumn id="47" xr3:uid="{6C5FF39A-DA61-43E4-8893-100B19EBE644}" uniqueName="47" name="advice_sources_value" queryTableFieldId="47"/>
    <tableColumn id="8" xr3:uid="{ABEED999-C1F2-4474-9A18-8C8C5EF04DA0}" uniqueName="8" name="availability_percentage" queryTableFieldId="8"/>
    <tableColumn id="48" xr3:uid="{8E4320C0-9F8E-4F10-AD0D-747F1868CBB1}" uniqueName="48" name="X.y.y" queryTableFieldId="48"/>
    <tableColumn id="49" xr3:uid="{CEFE4BF9-5371-4823-802D-3B945399291D}" uniqueName="49" name="funds_start_value" queryTableFieldId="49"/>
    <tableColumn id="50" xr3:uid="{3C0B5FF4-1A34-415C-ADFD-5934940CFA08}" uniqueName="50" name="funds_ongoing_value" queryTableFieldId="50"/>
    <tableColumn id="51" xr3:uid="{4D6F6AF5-67AD-4349-9BB5-8512624325BF}" uniqueName="51" name="frequency_bank_account_value" queryTableFieldId="51"/>
    <tableColumn id="52" xr3:uid="{EF4673E2-0265-4846-A14F-44706F12F52F}" uniqueName="52" name="successful_bids_value" queryTableFieldId="52"/>
    <tableColumn id="53" xr3:uid="{AC6E9395-2077-4C61-A5C8-BD3A6F632156}" uniqueName="53" name="commercial_loan_apply_value" queryTableFieldId="53"/>
    <tableColumn id="54" xr3:uid="{94E36946-2B8D-4A65-B87A-28705327DAD0}" uniqueName="54" name="comprehensive_value" queryTableFieldId="54"/>
    <tableColumn id="55" xr3:uid="{AB83859D-DE65-4695-925A-86FBF3B64F7F}" uniqueName="55" name="staff_value" queryTableFieldId="55"/>
    <tableColumn id="56" xr3:uid="{C0321F55-88CA-4680-A0B7-0DC1016F63CA}" uniqueName="56" name="product_value" queryTableFieldId="56"/>
    <tableColumn id="57" xr3:uid="{B1B8BC45-8591-4619-9E8E-22D7892CEA80}" uniqueName="57" name="frequency_mobile_money_value" queryTableFieldId="57"/>
    <tableColumn id="58" xr3:uid="{69BD16E1-3CDC-41BA-AA90-6D3BCF630D35}" uniqueName="58" name="loan_mm_value" queryTableFieldId="58"/>
    <tableColumn id="59" xr3:uid="{3A693A36-2A4A-4681-AE6E-EFDD0C73B6D3}" uniqueName="59" name="insurance_mm_value" queryTableFieldId="59"/>
    <tableColumn id="60" xr3:uid="{FEF01EC8-F63C-48D5-A033-FAD95AA98F94}" uniqueName="60" name="investments_value" queryTableFieldId="60"/>
    <tableColumn id="9" xr3:uid="{CE0F01B6-12DA-458C-81AF-46324E494F74}" uniqueName="9" name="usage_percentage" queryTableFieldId="9"/>
    <tableColumn id="10" xr3:uid="{F3B1C0F8-6784-4974-9569-8C565A5D41D4}" uniqueName="10" name="barriers_inclusion" queryTableFieldId="10"/>
    <tableColumn id="11" xr3:uid="{2F439358-208F-4E05-889F-AA9C6EF7D49D}" uniqueName="11" name="barriers_exclusion" queryTableFieldId="11"/>
    <tableColumn id="12" xr3:uid="{84DADE54-E395-452D-8F62-A377770811D8}" uniqueName="12" name="compliance_inclusion" queryTableFieldId="12"/>
    <tableColumn id="13" xr3:uid="{803D49E2-0E19-47DD-8BA7-496AB814197A}" uniqueName="13" name="compliance_exclusion" queryTableFieldId="13"/>
    <tableColumn id="14" xr3:uid="{176BC29C-A0EC-4B34-ADB4-872EF18E3588}" uniqueName="14" name="availability_inclusion" queryTableFieldId="14"/>
    <tableColumn id="15" xr3:uid="{E489DB7B-88DC-49AD-B0C8-27522F822AC2}" uniqueName="15" name="availability_exclusion" queryTableFieldId="15"/>
    <tableColumn id="16" xr3:uid="{155FE8D7-001D-44F7-AF01-54C6DC2869D6}" uniqueName="16" name="usage_inclusion" queryTableFieldId="16"/>
    <tableColumn id="17" xr3:uid="{D3A890EB-0C1F-43A6-BB0E-B3213B7C39B6}" uniqueName="17" name="usage_exclusion" queryTableFieldId="17"/>
    <tableColumn id="18" xr3:uid="{98E48764-8647-4E8A-9F3B-781E4BCBF558}" uniqueName="18" name="index_score" queryTableFieldId="18"/>
    <tableColumn id="19" xr3:uid="{F9F579E2-7584-4B82-8713-0743FB6ADACF}" uniqueName="19" name="index_normalise" queryTableFieldId="19"/>
    <tableColumn id="20" xr3:uid="{29826C33-9C8C-44D9-A89F-B66AE3C8DB97}" uniqueName="20" name="index_percentage" queryTableFieldId="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D10D-A4A2-45B3-AC87-0A5CE1149131}">
  <dimension ref="A1:I120"/>
  <sheetViews>
    <sheetView tabSelected="1" zoomScale="70" zoomScaleNormal="70" workbookViewId="0">
      <selection activeCell="I62" sqref="I62"/>
    </sheetView>
  </sheetViews>
  <sheetFormatPr defaultRowHeight="14.35" x14ac:dyDescent="0.5"/>
  <sheetData>
    <row r="1" spans="1:9" x14ac:dyDescent="0.5">
      <c r="A1" t="s">
        <v>39</v>
      </c>
      <c r="B1" t="s">
        <v>0</v>
      </c>
      <c r="C1" t="s">
        <v>50</v>
      </c>
      <c r="D1" t="s">
        <v>41</v>
      </c>
      <c r="E1" t="s">
        <v>43</v>
      </c>
      <c r="F1" t="s">
        <v>42</v>
      </c>
      <c r="G1" t="s">
        <v>44</v>
      </c>
      <c r="H1" t="s">
        <v>49</v>
      </c>
      <c r="I1" t="s">
        <v>59</v>
      </c>
    </row>
    <row r="2" spans="1:9" x14ac:dyDescent="0.5">
      <c r="A2" t="s">
        <v>40</v>
      </c>
      <c r="B2" t="str" cm="1">
        <f t="array" ref="B2:B21">index_age[province]</f>
        <v>Bulawayo</v>
      </c>
      <c r="C2" t="str" cm="1">
        <f t="array" ref="C2:C21">index_age[age_inclusion]</f>
        <v>35+</v>
      </c>
      <c r="D2" cm="1">
        <f t="array" ref="D2:D21">index_age[barriers_exclusion]</f>
        <v>0.43659272825939499</v>
      </c>
      <c r="E2" cm="1">
        <f t="array" ref="E2:E21">index_age[compliance_inclusion]</f>
        <v>0.45333333333333298</v>
      </c>
      <c r="F2" cm="1">
        <f t="array" ref="F2:F21">index_age[availability_inclusion]</f>
        <v>0.46069875543559802</v>
      </c>
      <c r="G2" cm="1">
        <f t="array" ref="G2:G21">index_age[usage_inclusion]</f>
        <v>0.41197762033288299</v>
      </c>
      <c r="H2" cm="1">
        <f t="array" ref="H2:H21">index_age[index_normalise]</f>
        <v>0.47235424521060498</v>
      </c>
      <c r="I2" s="4" t="s">
        <v>2173</v>
      </c>
    </row>
    <row r="3" spans="1:9" x14ac:dyDescent="0.5">
      <c r="A3" t="s">
        <v>40</v>
      </c>
      <c r="B3" t="str">
        <v>Bulawayo</v>
      </c>
      <c r="C3" t="str">
        <v>Youth</v>
      </c>
      <c r="D3">
        <v>0.34795463097349899</v>
      </c>
      <c r="E3">
        <v>0.330188679245283</v>
      </c>
      <c r="F3">
        <v>0.409158509787441</v>
      </c>
      <c r="G3">
        <v>0.33961784197633299</v>
      </c>
      <c r="H3">
        <v>0.43275260000888899</v>
      </c>
      <c r="I3" s="4" t="s">
        <v>2173</v>
      </c>
    </row>
    <row r="4" spans="1:9" x14ac:dyDescent="0.5">
      <c r="A4" t="s">
        <v>40</v>
      </c>
      <c r="B4" t="str">
        <v>Harare</v>
      </c>
      <c r="C4" t="str">
        <v>35+</v>
      </c>
      <c r="D4">
        <v>0.59653592265972499</v>
      </c>
      <c r="E4">
        <v>0.73913043478260898</v>
      </c>
      <c r="F4">
        <v>0.46939164986327803</v>
      </c>
      <c r="G4">
        <v>0.39627531643007002</v>
      </c>
      <c r="H4">
        <v>0.50206536960405801</v>
      </c>
      <c r="I4" s="4" t="s">
        <v>2173</v>
      </c>
    </row>
    <row r="5" spans="1:9" x14ac:dyDescent="0.5">
      <c r="A5" t="s">
        <v>40</v>
      </c>
      <c r="B5" t="str">
        <v>Harare</v>
      </c>
      <c r="C5" t="str">
        <v>Youth</v>
      </c>
      <c r="D5">
        <v>0.64497748368716101</v>
      </c>
      <c r="E5">
        <v>0.26190476190476197</v>
      </c>
      <c r="F5">
        <v>0.34233626796628203</v>
      </c>
      <c r="G5">
        <v>0.22949735449735501</v>
      </c>
      <c r="H5">
        <v>0.29719022517031002</v>
      </c>
      <c r="I5" s="4" t="s">
        <v>2173</v>
      </c>
    </row>
    <row r="6" spans="1:9" x14ac:dyDescent="0.5">
      <c r="A6" t="s">
        <v>40</v>
      </c>
      <c r="B6" t="str">
        <v>Manicaland</v>
      </c>
      <c r="C6" t="str">
        <v>35+</v>
      </c>
      <c r="D6">
        <v>0.65958164642375205</v>
      </c>
      <c r="E6">
        <v>0.59473684210526301</v>
      </c>
      <c r="F6">
        <v>0.398161788619315</v>
      </c>
      <c r="G6">
        <v>0.42100369628768503</v>
      </c>
      <c r="H6">
        <v>0.43858017014712802</v>
      </c>
      <c r="I6" s="4" t="s">
        <v>2173</v>
      </c>
    </row>
    <row r="7" spans="1:9" x14ac:dyDescent="0.5">
      <c r="A7" t="s">
        <v>40</v>
      </c>
      <c r="B7" t="str">
        <v>Manicaland</v>
      </c>
      <c r="C7" t="str">
        <v>Youth</v>
      </c>
      <c r="D7">
        <v>0.48555611318769198</v>
      </c>
      <c r="E7">
        <v>0.51785714285714302</v>
      </c>
      <c r="F7">
        <v>0.35573535287494101</v>
      </c>
      <c r="G7">
        <v>0.399732439206123</v>
      </c>
      <c r="H7">
        <v>0.44694220543762903</v>
      </c>
      <c r="I7" s="4" t="s">
        <v>2173</v>
      </c>
    </row>
    <row r="8" spans="1:9" x14ac:dyDescent="0.5">
      <c r="A8" t="s">
        <v>40</v>
      </c>
      <c r="B8" t="str">
        <v>Mashonaland Central</v>
      </c>
      <c r="C8" t="str">
        <v>35+</v>
      </c>
      <c r="D8">
        <v>0.33476614440666702</v>
      </c>
      <c r="E8">
        <v>0.36585365853658502</v>
      </c>
      <c r="F8">
        <v>0.38815244150610001</v>
      </c>
      <c r="G8">
        <v>0.435561846689895</v>
      </c>
      <c r="H8">
        <v>0.46370045058147802</v>
      </c>
      <c r="I8" s="4" t="s">
        <v>2173</v>
      </c>
    </row>
    <row r="9" spans="1:9" x14ac:dyDescent="0.5">
      <c r="A9" t="s">
        <v>40</v>
      </c>
      <c r="B9" t="str">
        <v>Mashonaland Central</v>
      </c>
      <c r="C9" t="str">
        <v>Youth</v>
      </c>
      <c r="D9">
        <v>0.42331717138824199</v>
      </c>
      <c r="E9">
        <v>0.27941176470588203</v>
      </c>
      <c r="F9">
        <v>0.30946301147539501</v>
      </c>
      <c r="G9">
        <v>0.293208179121347</v>
      </c>
      <c r="H9">
        <v>0.36469144597859499</v>
      </c>
      <c r="I9" s="4" t="s">
        <v>2173</v>
      </c>
    </row>
    <row r="10" spans="1:9" x14ac:dyDescent="0.5">
      <c r="A10" t="s">
        <v>40</v>
      </c>
      <c r="B10" t="str">
        <v>Mashonaland East</v>
      </c>
      <c r="C10" t="str">
        <v>35+</v>
      </c>
      <c r="D10">
        <v>0.264236509898996</v>
      </c>
      <c r="E10">
        <v>0.38073394495412799</v>
      </c>
      <c r="F10">
        <v>0.44299912625600701</v>
      </c>
      <c r="G10">
        <v>0.40696355759429198</v>
      </c>
      <c r="H10">
        <v>0.49161502972635801</v>
      </c>
      <c r="I10" s="4" t="s">
        <v>2173</v>
      </c>
    </row>
    <row r="11" spans="1:9" x14ac:dyDescent="0.5">
      <c r="A11" t="s">
        <v>40</v>
      </c>
      <c r="B11" t="str">
        <v>Mashonaland East</v>
      </c>
      <c r="C11" t="str">
        <v>Youth</v>
      </c>
      <c r="D11">
        <v>0.28032036613272299</v>
      </c>
      <c r="E11">
        <v>0.34782608695652201</v>
      </c>
      <c r="F11">
        <v>0.43635053818120201</v>
      </c>
      <c r="G11">
        <v>0.38124523264683402</v>
      </c>
      <c r="H11">
        <v>0.47127537291295901</v>
      </c>
      <c r="I11" s="4" t="s">
        <v>2173</v>
      </c>
    </row>
    <row r="12" spans="1:9" x14ac:dyDescent="0.5">
      <c r="A12" t="s">
        <v>40</v>
      </c>
      <c r="B12" t="str">
        <v>Mashonaland West</v>
      </c>
      <c r="C12" t="str">
        <v>35+</v>
      </c>
      <c r="D12">
        <v>0.514457290232602</v>
      </c>
      <c r="E12">
        <v>0.38636363636363602</v>
      </c>
      <c r="F12">
        <v>0.447283333747649</v>
      </c>
      <c r="G12">
        <v>0.50522381219159096</v>
      </c>
      <c r="H12">
        <v>0.45610337301756798</v>
      </c>
      <c r="I12" s="4" t="s">
        <v>2173</v>
      </c>
    </row>
    <row r="13" spans="1:9" x14ac:dyDescent="0.5">
      <c r="A13" t="s">
        <v>40</v>
      </c>
      <c r="B13" t="str">
        <v>Mashonaland West</v>
      </c>
      <c r="C13" t="str">
        <v>Youth</v>
      </c>
      <c r="D13">
        <v>0.54234790345901496</v>
      </c>
      <c r="E13">
        <v>0.32432432432432401</v>
      </c>
      <c r="F13">
        <v>0.44507841174507801</v>
      </c>
      <c r="G13">
        <v>0.45193375193375201</v>
      </c>
      <c r="H13">
        <v>0.41974714613603498</v>
      </c>
      <c r="I13" s="4" t="s">
        <v>2173</v>
      </c>
    </row>
    <row r="14" spans="1:9" x14ac:dyDescent="0.5">
      <c r="A14" t="s">
        <v>40</v>
      </c>
      <c r="B14" t="str">
        <v>Masvingo</v>
      </c>
      <c r="C14" t="str">
        <v>35+</v>
      </c>
      <c r="D14">
        <v>0.28951011451011399</v>
      </c>
      <c r="E14">
        <v>0.238095238095238</v>
      </c>
      <c r="F14">
        <v>0.34210961661942102</v>
      </c>
      <c r="G14">
        <v>0.42066395105230098</v>
      </c>
      <c r="H14">
        <v>0.42783967281421098</v>
      </c>
      <c r="I14" s="4" t="s">
        <v>2173</v>
      </c>
    </row>
    <row r="15" spans="1:9" x14ac:dyDescent="0.5">
      <c r="A15" t="s">
        <v>40</v>
      </c>
      <c r="B15" t="str">
        <v>Masvingo</v>
      </c>
      <c r="C15" t="str">
        <v>Youth</v>
      </c>
      <c r="D15">
        <v>0.49624060150375898</v>
      </c>
      <c r="E15">
        <v>0.16326530612244899</v>
      </c>
      <c r="F15">
        <v>0.36383112740762202</v>
      </c>
      <c r="G15">
        <v>0.36432160414773201</v>
      </c>
      <c r="H15">
        <v>0.34879435904351103</v>
      </c>
      <c r="I15" s="4" t="s">
        <v>2173</v>
      </c>
    </row>
    <row r="16" spans="1:9" x14ac:dyDescent="0.5">
      <c r="A16" t="s">
        <v>40</v>
      </c>
      <c r="B16" t="str">
        <v>Matabeleland North</v>
      </c>
      <c r="C16" t="str">
        <v>35+</v>
      </c>
      <c r="D16">
        <v>0.422953406306535</v>
      </c>
      <c r="E16">
        <v>0.45360824742268002</v>
      </c>
      <c r="F16">
        <v>0.38380549269410202</v>
      </c>
      <c r="G16">
        <v>0.28283786285027801</v>
      </c>
      <c r="H16">
        <v>0.42432454916513102</v>
      </c>
      <c r="I16" s="4" t="s">
        <v>2173</v>
      </c>
    </row>
    <row r="17" spans="1:9" x14ac:dyDescent="0.5">
      <c r="A17" t="s">
        <v>40</v>
      </c>
      <c r="B17" t="str">
        <v>Matabeleland North</v>
      </c>
      <c r="C17" t="str">
        <v>Youth</v>
      </c>
      <c r="D17">
        <v>0.40987654320987699</v>
      </c>
      <c r="E17">
        <v>0.32222222222222202</v>
      </c>
      <c r="F17">
        <v>0.344444444444444</v>
      </c>
      <c r="G17">
        <v>0.26874999999999999</v>
      </c>
      <c r="H17">
        <v>0.38138503086419701</v>
      </c>
      <c r="I17" s="4" t="s">
        <v>2173</v>
      </c>
    </row>
    <row r="18" spans="1:9" x14ac:dyDescent="0.5">
      <c r="A18" t="s">
        <v>40</v>
      </c>
      <c r="B18" t="str">
        <v>Matabeleland South</v>
      </c>
      <c r="C18" t="str">
        <v>35+</v>
      </c>
      <c r="D18">
        <v>0.43269658971053598</v>
      </c>
      <c r="E18">
        <v>0.68867924528301905</v>
      </c>
      <c r="F18">
        <v>0.40434478777382798</v>
      </c>
      <c r="G18">
        <v>0.331475306845123</v>
      </c>
      <c r="H18">
        <v>0.49795068754785898</v>
      </c>
      <c r="I18" s="4" t="s">
        <v>2173</v>
      </c>
    </row>
    <row r="19" spans="1:9" x14ac:dyDescent="0.5">
      <c r="A19" t="s">
        <v>40</v>
      </c>
      <c r="B19" t="str">
        <v>Matabeleland South</v>
      </c>
      <c r="C19" t="str">
        <v>Youth</v>
      </c>
      <c r="D19">
        <v>0.46655443322110002</v>
      </c>
      <c r="E19">
        <v>0.51515151515151503</v>
      </c>
      <c r="F19">
        <v>0.344444444444444</v>
      </c>
      <c r="G19">
        <v>0.35547138047137999</v>
      </c>
      <c r="H19">
        <v>0.43712822671155999</v>
      </c>
      <c r="I19" s="4" t="s">
        <v>2173</v>
      </c>
    </row>
    <row r="20" spans="1:9" x14ac:dyDescent="0.5">
      <c r="A20" t="s">
        <v>40</v>
      </c>
      <c r="B20" t="str">
        <v>Midlands</v>
      </c>
      <c r="C20" t="str">
        <v>35+</v>
      </c>
      <c r="D20">
        <v>0.32650450160873001</v>
      </c>
      <c r="E20">
        <v>0.51369863013698602</v>
      </c>
      <c r="F20">
        <v>0.35189237735991802</v>
      </c>
      <c r="G20">
        <v>0.388535669682542</v>
      </c>
      <c r="H20">
        <v>0.48190554389267898</v>
      </c>
      <c r="I20" s="4" t="s">
        <v>2173</v>
      </c>
    </row>
    <row r="21" spans="1:9" x14ac:dyDescent="0.5">
      <c r="A21" t="s">
        <v>40</v>
      </c>
      <c r="B21" t="str">
        <v>Midlands</v>
      </c>
      <c r="C21" t="str">
        <v>Youth</v>
      </c>
      <c r="D21">
        <v>0.52407157831686102</v>
      </c>
      <c r="E21">
        <v>0.245283018867925</v>
      </c>
      <c r="F21">
        <v>0.22596585804132999</v>
      </c>
      <c r="G21">
        <v>0.25448575656677802</v>
      </c>
      <c r="H21">
        <v>0.30041576378979301</v>
      </c>
      <c r="I21" s="4" t="s">
        <v>2173</v>
      </c>
    </row>
    <row r="22" spans="1:9" x14ac:dyDescent="0.5">
      <c r="A22" t="s">
        <v>45</v>
      </c>
      <c r="B22" t="str" cm="1">
        <f t="array" ref="B22:B41">index_gender[province]</f>
        <v>Bulawayo</v>
      </c>
      <c r="C22" t="str" cm="1">
        <f t="array" ref="C22:C41">index_gender[gender_inclusion]</f>
        <v>Female</v>
      </c>
      <c r="D22" cm="1">
        <f t="array" ref="D22:D41">index_gender[barriers_exclusion]</f>
        <v>0.49601901366607198</v>
      </c>
      <c r="E22" cm="1">
        <f t="array" ref="E22:E41">index_gender[compliance_inclusion]</f>
        <v>0.33823529411764702</v>
      </c>
      <c r="F22" cm="1">
        <f t="array" ref="F22:F41">index_gender[availability_inclusion]</f>
        <v>0.42410362190371798</v>
      </c>
      <c r="G22" cm="1">
        <f t="array" ref="G22:G41">index_gender[usage_inclusion]</f>
        <v>0.36313874034462301</v>
      </c>
      <c r="H22" cm="1">
        <f t="array" ref="H22:H41">index_gender[index_normalise]</f>
        <v>0.40736466067497901</v>
      </c>
      <c r="I22" s="3" t="s">
        <v>2174</v>
      </c>
    </row>
    <row r="23" spans="1:9" x14ac:dyDescent="0.5">
      <c r="A23" t="s">
        <v>45</v>
      </c>
      <c r="B23" t="str">
        <v>Bulawayo</v>
      </c>
      <c r="C23" t="str">
        <v>Male</v>
      </c>
      <c r="D23">
        <v>0.31531339031339001</v>
      </c>
      <c r="E23">
        <v>0.47499999999999998</v>
      </c>
      <c r="F23">
        <v>0.45609408658189099</v>
      </c>
      <c r="G23">
        <v>0.37991527442746997</v>
      </c>
      <c r="H23">
        <v>0.49892399267399301</v>
      </c>
      <c r="I23" s="3" t="s">
        <v>2174</v>
      </c>
    </row>
    <row r="24" spans="1:9" x14ac:dyDescent="0.5">
      <c r="A24" t="s">
        <v>45</v>
      </c>
      <c r="B24" t="str">
        <v>Harare</v>
      </c>
      <c r="C24" t="str">
        <v>Female</v>
      </c>
      <c r="D24">
        <v>0.62826297960676503</v>
      </c>
      <c r="E24">
        <v>0.38311688311688302</v>
      </c>
      <c r="F24">
        <v>0.38489130276705102</v>
      </c>
      <c r="G24">
        <v>0.31616209083314301</v>
      </c>
      <c r="H24">
        <v>0.36397682427757799</v>
      </c>
      <c r="I24" s="3" t="s">
        <v>2174</v>
      </c>
    </row>
    <row r="25" spans="1:9" x14ac:dyDescent="0.5">
      <c r="A25" t="s">
        <v>45</v>
      </c>
      <c r="B25" t="str">
        <v>Harare</v>
      </c>
      <c r="C25" t="str">
        <v>Male</v>
      </c>
      <c r="D25">
        <v>0.59826004910490305</v>
      </c>
      <c r="E25">
        <v>0.70512820512820495</v>
      </c>
      <c r="F25">
        <v>0.45178386499431</v>
      </c>
      <c r="G25">
        <v>0.37774858909651499</v>
      </c>
      <c r="H25">
        <v>0.484100152528532</v>
      </c>
      <c r="I25" s="3" t="s">
        <v>2174</v>
      </c>
    </row>
    <row r="26" spans="1:9" x14ac:dyDescent="0.5">
      <c r="A26" t="s">
        <v>45</v>
      </c>
      <c r="B26" t="str">
        <v>Manicaland</v>
      </c>
      <c r="C26" t="str">
        <v>Female</v>
      </c>
      <c r="D26">
        <v>0.52710980775496896</v>
      </c>
      <c r="E26">
        <v>0.37903225806451601</v>
      </c>
      <c r="F26">
        <v>0.33903836532075599</v>
      </c>
      <c r="G26">
        <v>0.31052838290741502</v>
      </c>
      <c r="H26">
        <v>0.37537229963442997</v>
      </c>
      <c r="I26" s="3" t="s">
        <v>2174</v>
      </c>
    </row>
    <row r="27" spans="1:9" x14ac:dyDescent="0.5">
      <c r="A27" t="s">
        <v>45</v>
      </c>
      <c r="B27" t="str">
        <v>Manicaland</v>
      </c>
      <c r="C27" t="str">
        <v>Male</v>
      </c>
      <c r="D27">
        <v>0.62427302211646996</v>
      </c>
      <c r="E27">
        <v>0.69662921348314599</v>
      </c>
      <c r="F27">
        <v>0.41384853090127999</v>
      </c>
      <c r="G27">
        <v>0.438552693713394</v>
      </c>
      <c r="H27">
        <v>0.48118935399533802</v>
      </c>
      <c r="I27" s="3" t="s">
        <v>2174</v>
      </c>
    </row>
    <row r="28" spans="1:9" x14ac:dyDescent="0.5">
      <c r="A28" t="s">
        <v>45</v>
      </c>
      <c r="B28" t="str">
        <v>Mashonaland Central</v>
      </c>
      <c r="C28" t="str">
        <v>Female</v>
      </c>
      <c r="D28">
        <v>0.30290268901380002</v>
      </c>
      <c r="E28">
        <v>0.25</v>
      </c>
      <c r="F28">
        <v>0.26917989417989402</v>
      </c>
      <c r="G28">
        <v>0.27729700854700901</v>
      </c>
      <c r="H28">
        <v>0.37339355342827601</v>
      </c>
      <c r="I28" s="3" t="s">
        <v>2174</v>
      </c>
    </row>
    <row r="29" spans="1:9" x14ac:dyDescent="0.5">
      <c r="A29" t="s">
        <v>45</v>
      </c>
      <c r="B29" t="str">
        <v>Mashonaland Central</v>
      </c>
      <c r="C29" t="str">
        <v>Male</v>
      </c>
      <c r="D29">
        <v>0.390557669242456</v>
      </c>
      <c r="E29">
        <v>0.34782608695652201</v>
      </c>
      <c r="F29">
        <v>0.38076064731985698</v>
      </c>
      <c r="G29">
        <v>0.41583704868551402</v>
      </c>
      <c r="H29">
        <v>0.438466528429859</v>
      </c>
      <c r="I29" s="3" t="s">
        <v>2174</v>
      </c>
    </row>
    <row r="30" spans="1:9" x14ac:dyDescent="0.5">
      <c r="A30" t="s">
        <v>45</v>
      </c>
      <c r="B30" t="str">
        <v>Mashonaland East</v>
      </c>
      <c r="C30" t="str">
        <v>Female</v>
      </c>
      <c r="D30">
        <v>0.28295375708285703</v>
      </c>
      <c r="E30">
        <v>0.30519480519480502</v>
      </c>
      <c r="F30">
        <v>0.422797937577232</v>
      </c>
      <c r="G30">
        <v>0.43204655721404001</v>
      </c>
      <c r="H30">
        <v>0.46927138572580501</v>
      </c>
      <c r="I30" s="3" t="s">
        <v>2174</v>
      </c>
    </row>
    <row r="31" spans="1:9" x14ac:dyDescent="0.5">
      <c r="A31" t="s">
        <v>45</v>
      </c>
      <c r="B31" t="str">
        <v>Mashonaland East</v>
      </c>
      <c r="C31" t="str">
        <v>Male</v>
      </c>
      <c r="D31">
        <v>0.25585803085803099</v>
      </c>
      <c r="E31">
        <v>0.472727272727273</v>
      </c>
      <c r="F31">
        <v>0.45501674251674301</v>
      </c>
      <c r="G31">
        <v>0.38950216450216502</v>
      </c>
      <c r="H31">
        <v>0.51534703722203801</v>
      </c>
      <c r="I31" s="3" t="s">
        <v>2174</v>
      </c>
    </row>
    <row r="32" spans="1:9" x14ac:dyDescent="0.5">
      <c r="A32" t="s">
        <v>45</v>
      </c>
      <c r="B32" t="str">
        <v>Mashonaland West</v>
      </c>
      <c r="C32" t="str">
        <v>Female</v>
      </c>
      <c r="D32">
        <v>0.55287277429090298</v>
      </c>
      <c r="E32">
        <v>0.238461538461538</v>
      </c>
      <c r="F32">
        <v>0.41755709031250798</v>
      </c>
      <c r="G32">
        <v>0.43021880324511902</v>
      </c>
      <c r="H32">
        <v>0.38334116443206601</v>
      </c>
      <c r="I32" s="3" t="s">
        <v>2174</v>
      </c>
    </row>
    <row r="33" spans="1:9" x14ac:dyDescent="0.5">
      <c r="A33" t="s">
        <v>45</v>
      </c>
      <c r="B33" t="str">
        <v>Mashonaland West</v>
      </c>
      <c r="C33" t="str">
        <v>Male</v>
      </c>
      <c r="D33">
        <v>0.51066157772614595</v>
      </c>
      <c r="E33">
        <v>0.43814432989690699</v>
      </c>
      <c r="F33">
        <v>0.46906985981225602</v>
      </c>
      <c r="G33">
        <v>0.55980258993839105</v>
      </c>
      <c r="H33">
        <v>0.48908880048035203</v>
      </c>
      <c r="I33" s="3" t="s">
        <v>2174</v>
      </c>
    </row>
    <row r="34" spans="1:9" x14ac:dyDescent="0.5">
      <c r="A34" t="s">
        <v>45</v>
      </c>
      <c r="B34" t="str">
        <v>Masvingo</v>
      </c>
      <c r="C34" t="str">
        <v>Female</v>
      </c>
      <c r="D34">
        <v>0.312252964426877</v>
      </c>
      <c r="E34">
        <v>0.103896103896104</v>
      </c>
      <c r="F34">
        <v>0.314082765837152</v>
      </c>
      <c r="G34">
        <v>0.32986457986458001</v>
      </c>
      <c r="H34">
        <v>0.35889762129274</v>
      </c>
      <c r="I34" s="3" t="s">
        <v>2174</v>
      </c>
    </row>
    <row r="35" spans="1:9" x14ac:dyDescent="0.5">
      <c r="A35" t="s">
        <v>45</v>
      </c>
      <c r="B35" t="str">
        <v>Masvingo</v>
      </c>
      <c r="C35" t="str">
        <v>Male</v>
      </c>
      <c r="D35">
        <v>0.361471861471861</v>
      </c>
      <c r="E35">
        <v>0.32467532467532501</v>
      </c>
      <c r="F35">
        <v>0.38153970785549701</v>
      </c>
      <c r="G35">
        <v>0.44060155122655098</v>
      </c>
      <c r="H35">
        <v>0.44633618057137803</v>
      </c>
      <c r="I35" s="3" t="s">
        <v>2174</v>
      </c>
    </row>
    <row r="36" spans="1:9" x14ac:dyDescent="0.5">
      <c r="A36" t="s">
        <v>45</v>
      </c>
      <c r="B36" t="str">
        <v>Matabeleland North</v>
      </c>
      <c r="C36" t="str">
        <v>Female</v>
      </c>
      <c r="D36">
        <v>0.43243361285814103</v>
      </c>
      <c r="E36">
        <v>0.320754716981132</v>
      </c>
      <c r="F36">
        <v>0.35831586303284402</v>
      </c>
      <c r="G36">
        <v>0.23581629979035601</v>
      </c>
      <c r="H36">
        <v>0.37061331673654802</v>
      </c>
      <c r="I36" s="3" t="s">
        <v>2174</v>
      </c>
    </row>
    <row r="37" spans="1:9" x14ac:dyDescent="0.5">
      <c r="A37" t="s">
        <v>45</v>
      </c>
      <c r="B37" t="str">
        <v>Matabeleland North</v>
      </c>
      <c r="C37" t="str">
        <v>Male</v>
      </c>
      <c r="D37">
        <v>0.40351697550882998</v>
      </c>
      <c r="E37">
        <v>0.46629213483146098</v>
      </c>
      <c r="F37">
        <v>0.38703645264803599</v>
      </c>
      <c r="G37">
        <v>0.29330682936979202</v>
      </c>
      <c r="H37">
        <v>0.43577961033511498</v>
      </c>
      <c r="I37" s="3" t="s">
        <v>2174</v>
      </c>
    </row>
    <row r="38" spans="1:9" x14ac:dyDescent="0.5">
      <c r="A38" t="s">
        <v>45</v>
      </c>
      <c r="B38" t="str">
        <v>Matabeleland South</v>
      </c>
      <c r="C38" t="str">
        <v>Female</v>
      </c>
      <c r="D38">
        <v>0.57741570702355005</v>
      </c>
      <c r="E38">
        <v>0.45098039215686297</v>
      </c>
      <c r="F38">
        <v>0.358061002178649</v>
      </c>
      <c r="G38">
        <v>0.24150326797385599</v>
      </c>
      <c r="H38">
        <v>0.368282238821454</v>
      </c>
      <c r="I38" s="3" t="s">
        <v>2174</v>
      </c>
    </row>
    <row r="39" spans="1:9" x14ac:dyDescent="0.5">
      <c r="A39" t="s">
        <v>45</v>
      </c>
      <c r="B39" t="str">
        <v>Matabeleland South</v>
      </c>
      <c r="C39" t="str">
        <v>Male</v>
      </c>
      <c r="D39">
        <v>0.38729541666420703</v>
      </c>
      <c r="E39">
        <v>0.76136363636363602</v>
      </c>
      <c r="F39">
        <v>0.41368937089276098</v>
      </c>
      <c r="G39">
        <v>0.34086700336700299</v>
      </c>
      <c r="H39">
        <v>0.53215614848979798</v>
      </c>
      <c r="I39" s="3" t="s">
        <v>2174</v>
      </c>
    </row>
    <row r="40" spans="1:9" x14ac:dyDescent="0.5">
      <c r="A40" t="s">
        <v>45</v>
      </c>
      <c r="B40" t="str">
        <v>Midlands</v>
      </c>
      <c r="C40" t="str">
        <v>Female</v>
      </c>
      <c r="D40">
        <v>0.33415637860082298</v>
      </c>
      <c r="E40">
        <v>0.3</v>
      </c>
      <c r="F40">
        <v>0.33333333333333298</v>
      </c>
      <c r="G40">
        <v>0.34739057239057203</v>
      </c>
      <c r="H40">
        <v>0.41164188178076999</v>
      </c>
      <c r="I40" s="3" t="s">
        <v>2174</v>
      </c>
    </row>
    <row r="41" spans="1:9" x14ac:dyDescent="0.5">
      <c r="A41" t="s">
        <v>45</v>
      </c>
      <c r="B41" t="str">
        <v>Midlands</v>
      </c>
      <c r="C41" t="str">
        <v>Male</v>
      </c>
      <c r="D41">
        <v>0.41865569272976699</v>
      </c>
      <c r="E41">
        <v>0.45679012345678999</v>
      </c>
      <c r="F41">
        <v>0.29562455281662903</v>
      </c>
      <c r="G41">
        <v>0.35284773097273098</v>
      </c>
      <c r="H41">
        <v>0.42165167862909603</v>
      </c>
      <c r="I41" s="3" t="s">
        <v>2174</v>
      </c>
    </row>
    <row r="42" spans="1:9" x14ac:dyDescent="0.5">
      <c r="A42" t="s">
        <v>48</v>
      </c>
      <c r="B42" t="str" cm="1">
        <f t="array" ref="B42:B61">index_size[province]</f>
        <v>Bulawayo</v>
      </c>
      <c r="C42" t="str" cm="1">
        <f t="array" ref="C42:C61">index_size[size_inclusion]</f>
        <v>micro</v>
      </c>
      <c r="D42" cm="1">
        <f t="array" ref="D42:D61">index_size[barriers_exclusion]</f>
        <v>0.38034440829471899</v>
      </c>
      <c r="E42" cm="1">
        <f t="array" ref="E42:E61">index_size[compliance_inclusion]</f>
        <v>0.27040816326530598</v>
      </c>
      <c r="F42" cm="1">
        <f t="array" ref="F42:F61">index_size[availability_inclusion]</f>
        <v>0.39762992191711399</v>
      </c>
      <c r="G42" cm="1">
        <f t="array" ref="G42:G61">index_size[usage_inclusion]</f>
        <v>0.327808604084874</v>
      </c>
      <c r="H42" cm="1">
        <f t="array" ref="H42:H61">index_size[index_normalise]</f>
        <v>0.40387557024314402</v>
      </c>
      <c r="I42" s="3" t="s">
        <v>2175</v>
      </c>
    </row>
    <row r="43" spans="1:9" x14ac:dyDescent="0.5">
      <c r="A43" t="s">
        <v>48</v>
      </c>
      <c r="B43" t="str">
        <v>Bulawayo</v>
      </c>
      <c r="C43" t="str">
        <v>small</v>
      </c>
      <c r="D43">
        <v>0.41701649175412298</v>
      </c>
      <c r="E43">
        <v>0.82758620689655205</v>
      </c>
      <c r="F43">
        <v>0.57213444559771398</v>
      </c>
      <c r="G43">
        <v>0.43897842745294002</v>
      </c>
      <c r="H43">
        <v>0.60542064704827103</v>
      </c>
      <c r="I43" s="3" t="s">
        <v>2175</v>
      </c>
    </row>
    <row r="44" spans="1:9" x14ac:dyDescent="0.5">
      <c r="A44" t="s">
        <v>48</v>
      </c>
      <c r="B44" t="str">
        <v>Harare</v>
      </c>
      <c r="C44" t="str">
        <v>micro</v>
      </c>
      <c r="D44">
        <v>0.66206184841830495</v>
      </c>
      <c r="E44">
        <v>0.39252336448598102</v>
      </c>
      <c r="F44">
        <v>0.37893643754913298</v>
      </c>
      <c r="G44">
        <v>0.369867441783087</v>
      </c>
      <c r="H44">
        <v>0.369816348849974</v>
      </c>
      <c r="I44" s="3" t="s">
        <v>2175</v>
      </c>
    </row>
    <row r="45" spans="1:9" x14ac:dyDescent="0.5">
      <c r="A45" t="s">
        <v>48</v>
      </c>
      <c r="B45" t="str">
        <v>Harare</v>
      </c>
      <c r="C45" t="str">
        <v>small</v>
      </c>
      <c r="D45">
        <v>0.54702321368988005</v>
      </c>
      <c r="E45">
        <v>0.87777777777777799</v>
      </c>
      <c r="F45">
        <v>0.49520472853806202</v>
      </c>
      <c r="G45">
        <v>0.30367977867977902</v>
      </c>
      <c r="H45">
        <v>0.53240976782643501</v>
      </c>
      <c r="I45" s="3" t="s">
        <v>2175</v>
      </c>
    </row>
    <row r="46" spans="1:9" x14ac:dyDescent="0.5">
      <c r="A46" t="s">
        <v>48</v>
      </c>
      <c r="B46" t="str">
        <v>Manicaland</v>
      </c>
      <c r="C46" t="str">
        <v>micro</v>
      </c>
      <c r="D46">
        <v>0.56514986153249003</v>
      </c>
      <c r="E46">
        <v>0.43181818181818199</v>
      </c>
      <c r="F46">
        <v>0.34094440699667</v>
      </c>
      <c r="G46">
        <v>0.30862038902120398</v>
      </c>
      <c r="H46">
        <v>0.37905827907589201</v>
      </c>
      <c r="I46" s="3" t="s">
        <v>2175</v>
      </c>
    </row>
    <row r="47" spans="1:9" x14ac:dyDescent="0.5">
      <c r="A47" t="s">
        <v>48</v>
      </c>
      <c r="B47" t="str">
        <v>Manicaland</v>
      </c>
      <c r="C47" t="str">
        <v>small</v>
      </c>
      <c r="D47">
        <v>0.58323925529807896</v>
      </c>
      <c r="E47">
        <v>0.92500000000000004</v>
      </c>
      <c r="F47">
        <v>0.514306227541522</v>
      </c>
      <c r="G47">
        <v>0.51568344795899002</v>
      </c>
      <c r="H47">
        <v>0.592937605050608</v>
      </c>
      <c r="I47" s="3" t="s">
        <v>2175</v>
      </c>
    </row>
    <row r="48" spans="1:9" x14ac:dyDescent="0.5">
      <c r="A48" t="s">
        <v>48</v>
      </c>
      <c r="B48" t="str">
        <v>Mashonaland Central</v>
      </c>
      <c r="C48" t="str">
        <v>micro</v>
      </c>
      <c r="D48">
        <v>0.34545250725464099</v>
      </c>
      <c r="E48">
        <v>0.21794871794871801</v>
      </c>
      <c r="F48">
        <v>0.27023229881836403</v>
      </c>
      <c r="G48">
        <v>0.37063364267311599</v>
      </c>
      <c r="H48">
        <v>0.37834053804638901</v>
      </c>
      <c r="I48" s="3" t="s">
        <v>2175</v>
      </c>
    </row>
    <row r="49" spans="1:9" x14ac:dyDescent="0.5">
      <c r="A49" t="s">
        <v>48</v>
      </c>
      <c r="B49" t="str">
        <v>Mashonaland Central</v>
      </c>
      <c r="C49" t="str">
        <v>small</v>
      </c>
      <c r="D49">
        <v>0.39533829963015998</v>
      </c>
      <c r="E49">
        <v>0.53333333333333299</v>
      </c>
      <c r="F49">
        <v>0.47936507936507899</v>
      </c>
      <c r="G49">
        <v>0.355769230769231</v>
      </c>
      <c r="H49">
        <v>0.49328233595937099</v>
      </c>
      <c r="I49" s="3" t="s">
        <v>2175</v>
      </c>
    </row>
    <row r="50" spans="1:9" x14ac:dyDescent="0.5">
      <c r="A50" t="s">
        <v>48</v>
      </c>
      <c r="B50" t="str">
        <v>Mashonaland East</v>
      </c>
      <c r="C50" t="str">
        <v>micro</v>
      </c>
      <c r="D50">
        <v>0.302369519558569</v>
      </c>
      <c r="E50">
        <v>0.26063829787234</v>
      </c>
      <c r="F50">
        <v>0.40343025331205001</v>
      </c>
      <c r="G50">
        <v>0.29181098529264499</v>
      </c>
      <c r="H50">
        <v>0.413377504229616</v>
      </c>
      <c r="I50" s="3" t="s">
        <v>2175</v>
      </c>
    </row>
    <row r="51" spans="1:9" x14ac:dyDescent="0.5">
      <c r="A51" t="s">
        <v>48</v>
      </c>
      <c r="B51" t="str">
        <v>Mashonaland East</v>
      </c>
      <c r="C51" t="str">
        <v>small</v>
      </c>
      <c r="D51">
        <v>0.22178823833440101</v>
      </c>
      <c r="E51">
        <v>0.58064516129032295</v>
      </c>
      <c r="F51">
        <v>0.52617302052785897</v>
      </c>
      <c r="G51">
        <v>0.45315045617465</v>
      </c>
      <c r="H51">
        <v>0.58454509991460801</v>
      </c>
      <c r="I51" s="3" t="s">
        <v>2175</v>
      </c>
    </row>
    <row r="52" spans="1:9" x14ac:dyDescent="0.5">
      <c r="A52" t="s">
        <v>48</v>
      </c>
      <c r="B52" t="str">
        <v>Mashonaland West</v>
      </c>
      <c r="C52" t="str">
        <v>micro</v>
      </c>
      <c r="D52">
        <v>0.51157959124847197</v>
      </c>
      <c r="E52">
        <v>0.19819819819819801</v>
      </c>
      <c r="F52">
        <v>0.37823784375508501</v>
      </c>
      <c r="G52">
        <v>0.41237393665198702</v>
      </c>
      <c r="H52">
        <v>0.3693075968392</v>
      </c>
      <c r="I52" s="3" t="s">
        <v>2175</v>
      </c>
    </row>
    <row r="53" spans="1:9" x14ac:dyDescent="0.5">
      <c r="A53" t="s">
        <v>48</v>
      </c>
      <c r="B53" t="str">
        <v>Mashonaland West</v>
      </c>
      <c r="C53" t="str">
        <v>small</v>
      </c>
      <c r="D53">
        <v>0.51329286674649699</v>
      </c>
      <c r="E53">
        <v>0.65116279069767402</v>
      </c>
      <c r="F53">
        <v>0.53874403697078099</v>
      </c>
      <c r="G53">
        <v>0.60066618217054302</v>
      </c>
      <c r="H53">
        <v>0.56932003577312496</v>
      </c>
      <c r="I53" s="3" t="s">
        <v>2175</v>
      </c>
    </row>
    <row r="54" spans="1:9" x14ac:dyDescent="0.5">
      <c r="A54" t="s">
        <v>48</v>
      </c>
      <c r="B54" t="str">
        <v>Masvingo</v>
      </c>
      <c r="C54" t="str">
        <v>micro</v>
      </c>
      <c r="D54">
        <v>0.32900652913073303</v>
      </c>
      <c r="E54">
        <v>6.14035087719298E-2</v>
      </c>
      <c r="F54">
        <v>0.328508236402973</v>
      </c>
      <c r="G54">
        <v>0.31532787710225801</v>
      </c>
      <c r="H54">
        <v>0.34405827328660699</v>
      </c>
      <c r="I54" s="3" t="s">
        <v>2175</v>
      </c>
    </row>
    <row r="55" spans="1:9" x14ac:dyDescent="0.5">
      <c r="A55" t="s">
        <v>48</v>
      </c>
      <c r="B55" t="str">
        <v>Masvingo</v>
      </c>
      <c r="C55" t="str">
        <v>small</v>
      </c>
      <c r="D55">
        <v>0.30895748987854199</v>
      </c>
      <c r="E55">
        <v>0.64102564102564097</v>
      </c>
      <c r="F55">
        <v>0.41848399278739801</v>
      </c>
      <c r="G55">
        <v>0.45836177925961202</v>
      </c>
      <c r="H55">
        <v>0.55222848079852704</v>
      </c>
      <c r="I55" s="3" t="s">
        <v>2175</v>
      </c>
    </row>
    <row r="56" spans="1:9" x14ac:dyDescent="0.5">
      <c r="A56" t="s">
        <v>48</v>
      </c>
      <c r="B56" t="str">
        <v>Matabeleland North</v>
      </c>
      <c r="C56" t="str">
        <v>micro</v>
      </c>
      <c r="D56">
        <v>0.46389353920821202</v>
      </c>
      <c r="E56">
        <v>0.29126213592233002</v>
      </c>
      <c r="F56">
        <v>0.32613482668894</v>
      </c>
      <c r="G56">
        <v>0.30538599823746798</v>
      </c>
      <c r="H56">
        <v>0.36472235541013198</v>
      </c>
      <c r="I56" s="3" t="s">
        <v>2175</v>
      </c>
    </row>
    <row r="57" spans="1:9" x14ac:dyDescent="0.5">
      <c r="A57" t="s">
        <v>48</v>
      </c>
      <c r="B57" t="str">
        <v>Matabeleland North</v>
      </c>
      <c r="C57" t="str">
        <v>small</v>
      </c>
      <c r="D57">
        <v>0.28195172012376302</v>
      </c>
      <c r="E57">
        <v>0.70833333333333304</v>
      </c>
      <c r="F57">
        <v>0.45936341635266398</v>
      </c>
      <c r="G57">
        <v>0.31574074074074099</v>
      </c>
      <c r="H57">
        <v>0.550371442575744</v>
      </c>
      <c r="I57" s="3" t="s">
        <v>2175</v>
      </c>
    </row>
    <row r="58" spans="1:9" x14ac:dyDescent="0.5">
      <c r="A58" t="s">
        <v>48</v>
      </c>
      <c r="B58" t="str">
        <v>Matabeleland South</v>
      </c>
      <c r="C58" t="str">
        <v>micro</v>
      </c>
      <c r="D58">
        <v>0.62931454914144103</v>
      </c>
      <c r="E58">
        <v>0.48765432098765399</v>
      </c>
      <c r="F58">
        <v>0.34835636709927198</v>
      </c>
      <c r="G58">
        <v>0.28998011516127498</v>
      </c>
      <c r="H58">
        <v>0.37416906352668999</v>
      </c>
      <c r="I58" s="3" t="s">
        <v>2175</v>
      </c>
    </row>
    <row r="59" spans="1:9" x14ac:dyDescent="0.5">
      <c r="A59" t="s">
        <v>48</v>
      </c>
      <c r="B59" t="str">
        <v>Matabeleland South</v>
      </c>
      <c r="C59" t="str">
        <v>small</v>
      </c>
      <c r="D59">
        <v>0.41402455569122198</v>
      </c>
      <c r="E59">
        <v>0.83750000000000002</v>
      </c>
      <c r="F59">
        <v>0.46907096171801999</v>
      </c>
      <c r="G59">
        <v>0.32073412698412701</v>
      </c>
      <c r="H59">
        <v>0.55332013325273099</v>
      </c>
      <c r="I59" s="3" t="s">
        <v>2175</v>
      </c>
    </row>
    <row r="60" spans="1:9" x14ac:dyDescent="0.5">
      <c r="A60" t="s">
        <v>48</v>
      </c>
      <c r="B60" t="str">
        <v>Midlands</v>
      </c>
      <c r="C60" t="str">
        <v>micro</v>
      </c>
      <c r="D60">
        <v>0.39353840524373201</v>
      </c>
      <c r="E60">
        <v>0.28350515463917503</v>
      </c>
      <c r="F60">
        <v>0.20074945418588</v>
      </c>
      <c r="G60">
        <v>0.36921372458222601</v>
      </c>
      <c r="H60">
        <v>0.36498248204088701</v>
      </c>
      <c r="I60" s="3" t="s">
        <v>2175</v>
      </c>
    </row>
    <row r="61" spans="1:9" x14ac:dyDescent="0.5">
      <c r="A61" t="s">
        <v>48</v>
      </c>
      <c r="B61" t="str">
        <v>Midlands</v>
      </c>
      <c r="C61" t="str">
        <v>small</v>
      </c>
      <c r="D61">
        <v>0.34681361523466803</v>
      </c>
      <c r="E61">
        <v>0.78846153846153799</v>
      </c>
      <c r="F61">
        <v>0.52145572579009103</v>
      </c>
      <c r="G61">
        <v>0.473676994301994</v>
      </c>
      <c r="H61">
        <v>0.60919516082973901</v>
      </c>
      <c r="I61" s="3" t="s">
        <v>2175</v>
      </c>
    </row>
    <row r="62" spans="1:9" x14ac:dyDescent="0.5">
      <c r="A62" t="s">
        <v>47</v>
      </c>
      <c r="B62" t="str" cm="1">
        <f t="array" ref="B62:B100">index_sector[province]</f>
        <v>Bulawayo</v>
      </c>
      <c r="C62" t="str" cm="1">
        <f t="array" ref="C62:C100">index_sector[sector_inclusion]</f>
        <v>Agriculture</v>
      </c>
      <c r="D62" cm="1">
        <f t="array" ref="D62:D100">index_sector[barriers_exclusion]</f>
        <v>0.26388888888888901</v>
      </c>
      <c r="E62" cm="1">
        <f t="array" ref="E62:E100">index_sector[compliance_inclusion]</f>
        <v>0.266666666666667</v>
      </c>
      <c r="F62" cm="1">
        <f t="array" ref="F62:F100">index_sector[availability_inclusion]</f>
        <v>0.44074074074074099</v>
      </c>
      <c r="G62" cm="1">
        <f t="array" ref="G62:G100">index_sector[usage_inclusion]</f>
        <v>0.42777777777777798</v>
      </c>
      <c r="H62" cm="1">
        <f t="array" ref="H62:H100">index_sector[index_normalise]</f>
        <v>0.467824074074074</v>
      </c>
      <c r="I62" s="3" t="s">
        <v>2177</v>
      </c>
    </row>
    <row r="63" spans="1:9" x14ac:dyDescent="0.5">
      <c r="A63" t="s">
        <v>47</v>
      </c>
      <c r="B63" t="str">
        <v>Bulawayo</v>
      </c>
      <c r="C63" t="str">
        <v>Mining</v>
      </c>
      <c r="D63">
        <v>0.48958333333333298</v>
      </c>
      <c r="E63">
        <v>0.5</v>
      </c>
      <c r="F63">
        <v>0.5</v>
      </c>
      <c r="G63">
        <v>0.39583333333333298</v>
      </c>
      <c r="H63">
        <v>0.4765625</v>
      </c>
      <c r="I63" s="3" t="s">
        <v>2177</v>
      </c>
    </row>
    <row r="64" spans="1:9" x14ac:dyDescent="0.5">
      <c r="A64" t="s">
        <v>47</v>
      </c>
      <c r="B64" t="str">
        <v>Bulawayo</v>
      </c>
      <c r="C64" t="str">
        <v>Retail</v>
      </c>
      <c r="D64">
        <v>0.298504273504273</v>
      </c>
      <c r="E64">
        <v>0.46666666666666701</v>
      </c>
      <c r="F64">
        <v>0.488461538461539</v>
      </c>
      <c r="G64">
        <v>0.31784188034187999</v>
      </c>
      <c r="H64">
        <v>0.49361645299145301</v>
      </c>
      <c r="I64" s="3" t="s">
        <v>2177</v>
      </c>
    </row>
    <row r="65" spans="1:9" x14ac:dyDescent="0.5">
      <c r="A65" t="s">
        <v>47</v>
      </c>
      <c r="B65" t="str">
        <v>Bulawayo</v>
      </c>
      <c r="C65" t="str">
        <v>Vending</v>
      </c>
      <c r="D65">
        <v>0.37629629629629602</v>
      </c>
      <c r="E65">
        <v>0.04</v>
      </c>
      <c r="F65">
        <v>0.352098765432099</v>
      </c>
      <c r="G65">
        <v>0.229259259259259</v>
      </c>
      <c r="H65">
        <v>0.311265432098766</v>
      </c>
      <c r="I65" s="3" t="s">
        <v>2177</v>
      </c>
    </row>
    <row r="66" spans="1:9" x14ac:dyDescent="0.5">
      <c r="A66" t="s">
        <v>47</v>
      </c>
      <c r="B66" t="str">
        <v>Harare</v>
      </c>
      <c r="C66" t="str">
        <v>Agriculture</v>
      </c>
      <c r="D66">
        <v>0.50416666666666698</v>
      </c>
      <c r="E66">
        <v>0.5</v>
      </c>
      <c r="F66">
        <v>0.468518518518519</v>
      </c>
      <c r="G66">
        <v>0.38055555555555598</v>
      </c>
      <c r="H66">
        <v>0.46122685185185203</v>
      </c>
      <c r="I66" s="3" t="s">
        <v>2177</v>
      </c>
    </row>
    <row r="67" spans="1:9" x14ac:dyDescent="0.5">
      <c r="A67" t="s">
        <v>47</v>
      </c>
      <c r="B67" t="str">
        <v>Harare</v>
      </c>
      <c r="C67" t="str">
        <v>Mining</v>
      </c>
      <c r="D67">
        <v>0.53968253968253999</v>
      </c>
      <c r="E67">
        <v>0.83333333333333304</v>
      </c>
      <c r="F67">
        <v>0.62962962962962998</v>
      </c>
      <c r="G67">
        <v>0.55555555555555602</v>
      </c>
      <c r="H67">
        <v>0.61970899470899499</v>
      </c>
      <c r="I67" s="3" t="s">
        <v>2177</v>
      </c>
    </row>
    <row r="68" spans="1:9" x14ac:dyDescent="0.5">
      <c r="A68" t="s">
        <v>47</v>
      </c>
      <c r="B68" t="str">
        <v>Harare</v>
      </c>
      <c r="C68" t="str">
        <v>Retail</v>
      </c>
      <c r="D68">
        <v>0.72370931537598204</v>
      </c>
      <c r="E68">
        <v>0.37878787878787901</v>
      </c>
      <c r="F68">
        <v>0.38470080926221301</v>
      </c>
      <c r="G68">
        <v>0.32739898989899002</v>
      </c>
      <c r="H68">
        <v>0.341794590643275</v>
      </c>
      <c r="I68" s="3" t="s">
        <v>2177</v>
      </c>
    </row>
    <row r="69" spans="1:9" x14ac:dyDescent="0.5">
      <c r="A69" t="s">
        <v>47</v>
      </c>
      <c r="B69" t="str">
        <v>Harare</v>
      </c>
      <c r="C69" t="str">
        <v>Vending</v>
      </c>
      <c r="D69">
        <v>0.41130952380952401</v>
      </c>
      <c r="E69">
        <v>0.2</v>
      </c>
      <c r="F69">
        <v>0.23730158730158701</v>
      </c>
      <c r="G69">
        <v>0.233333333333333</v>
      </c>
      <c r="H69">
        <v>0.31483134920634898</v>
      </c>
      <c r="I69" s="3" t="s">
        <v>2177</v>
      </c>
    </row>
    <row r="70" spans="1:9" x14ac:dyDescent="0.5">
      <c r="A70" t="s">
        <v>47</v>
      </c>
      <c r="B70" t="str">
        <v>Manicaland</v>
      </c>
      <c r="C70" t="str">
        <v>Agriculture</v>
      </c>
      <c r="D70">
        <v>0.67984607984608003</v>
      </c>
      <c r="E70">
        <v>0.40909090909090901</v>
      </c>
      <c r="F70">
        <v>0.422510822510823</v>
      </c>
      <c r="G70">
        <v>0.46024531024531001</v>
      </c>
      <c r="H70">
        <v>0.40300024050024102</v>
      </c>
      <c r="I70" s="3" t="s">
        <v>2177</v>
      </c>
    </row>
    <row r="71" spans="1:9" x14ac:dyDescent="0.5">
      <c r="A71" t="s">
        <v>47</v>
      </c>
      <c r="B71" t="str">
        <v>Manicaland</v>
      </c>
      <c r="C71" t="str">
        <v>Mining</v>
      </c>
      <c r="D71">
        <v>0.55833333333333302</v>
      </c>
      <c r="E71">
        <v>0.6</v>
      </c>
      <c r="F71">
        <v>0.24444444444444399</v>
      </c>
      <c r="G71">
        <v>0.28333333333333299</v>
      </c>
      <c r="H71">
        <v>0.39236111111111099</v>
      </c>
      <c r="I71" s="3" t="s">
        <v>2177</v>
      </c>
    </row>
    <row r="72" spans="1:9" x14ac:dyDescent="0.5">
      <c r="A72" t="s">
        <v>47</v>
      </c>
      <c r="B72" t="str">
        <v>Manicaland</v>
      </c>
      <c r="C72" t="str">
        <v>Retail</v>
      </c>
      <c r="D72">
        <v>0.66972584039147498</v>
      </c>
      <c r="E72">
        <v>0.76315789473684204</v>
      </c>
      <c r="F72">
        <v>0.44456269349845201</v>
      </c>
      <c r="G72">
        <v>0.33262156156456102</v>
      </c>
      <c r="H72">
        <v>0.46765407735209502</v>
      </c>
      <c r="I72" s="3" t="s">
        <v>2177</v>
      </c>
    </row>
    <row r="73" spans="1:9" x14ac:dyDescent="0.5">
      <c r="A73" t="s">
        <v>47</v>
      </c>
      <c r="B73" t="str">
        <v>Manicaland</v>
      </c>
      <c r="C73" t="str">
        <v>Vending</v>
      </c>
      <c r="D73">
        <v>0.73908730158730196</v>
      </c>
      <c r="E73">
        <v>9.375E-2</v>
      </c>
      <c r="F73">
        <v>0.32043650793650802</v>
      </c>
      <c r="G73">
        <v>0.236359126984127</v>
      </c>
      <c r="H73">
        <v>0.22786458333333301</v>
      </c>
      <c r="I73" s="3" t="s">
        <v>2177</v>
      </c>
    </row>
    <row r="74" spans="1:9" x14ac:dyDescent="0.5">
      <c r="A74" t="s">
        <v>47</v>
      </c>
      <c r="B74" t="str">
        <v>Mashonaland Central</v>
      </c>
      <c r="C74" t="str">
        <v>Agriculture</v>
      </c>
      <c r="D74">
        <v>0.53824955908289196</v>
      </c>
      <c r="E74">
        <v>0.28125</v>
      </c>
      <c r="F74">
        <v>0.42777777777777798</v>
      </c>
      <c r="G74">
        <v>0.44221230158730201</v>
      </c>
      <c r="H74">
        <v>0.40324763007054698</v>
      </c>
      <c r="I74" s="3" t="s">
        <v>2177</v>
      </c>
    </row>
    <row r="75" spans="1:9" x14ac:dyDescent="0.5">
      <c r="A75" t="s">
        <v>47</v>
      </c>
      <c r="B75" t="str">
        <v>Mashonaland Central</v>
      </c>
      <c r="C75" t="str">
        <v>Mining</v>
      </c>
      <c r="D75">
        <v>0.29166666666666702</v>
      </c>
      <c r="E75">
        <v>0</v>
      </c>
      <c r="F75">
        <v>5.5555555555555601E-2</v>
      </c>
      <c r="G75">
        <v>4.1666666666666699E-2</v>
      </c>
      <c r="H75">
        <v>0.20138888888888901</v>
      </c>
      <c r="I75" s="3" t="s">
        <v>2177</v>
      </c>
    </row>
    <row r="76" spans="1:9" x14ac:dyDescent="0.5">
      <c r="A76" t="s">
        <v>47</v>
      </c>
      <c r="B76" t="str">
        <v>Mashonaland Central</v>
      </c>
      <c r="C76" t="str">
        <v>Retail</v>
      </c>
      <c r="D76">
        <v>0.21724653946876199</v>
      </c>
      <c r="E76">
        <v>0.5</v>
      </c>
      <c r="F76">
        <v>0.41666666666666702</v>
      </c>
      <c r="G76">
        <v>0.35637626262626299</v>
      </c>
      <c r="H76">
        <v>0.513949097456042</v>
      </c>
      <c r="I76" s="3" t="s">
        <v>2177</v>
      </c>
    </row>
    <row r="77" spans="1:9" x14ac:dyDescent="0.5">
      <c r="A77" t="s">
        <v>47</v>
      </c>
      <c r="B77" t="str">
        <v>Mashonaland Central</v>
      </c>
      <c r="C77" t="str">
        <v>Vending</v>
      </c>
      <c r="D77">
        <v>0.28769322929167002</v>
      </c>
      <c r="E77">
        <v>0.17948717948717899</v>
      </c>
      <c r="F77">
        <v>0.24896214896214899</v>
      </c>
      <c r="G77">
        <v>0.30519943019943002</v>
      </c>
      <c r="H77">
        <v>0.36148888233927201</v>
      </c>
      <c r="I77" s="3" t="s">
        <v>2177</v>
      </c>
    </row>
    <row r="78" spans="1:9" x14ac:dyDescent="0.5">
      <c r="A78" t="s">
        <v>47</v>
      </c>
      <c r="B78" t="str">
        <v>Mashonaland East</v>
      </c>
      <c r="C78" t="str">
        <v>Agriculture</v>
      </c>
      <c r="D78">
        <v>0.196672771672772</v>
      </c>
      <c r="E78">
        <v>0.4</v>
      </c>
      <c r="F78">
        <v>0.53019943019943006</v>
      </c>
      <c r="G78">
        <v>0.46367521367521403</v>
      </c>
      <c r="H78">
        <v>0.54930046805046795</v>
      </c>
      <c r="I78" s="3" t="s">
        <v>2177</v>
      </c>
    </row>
    <row r="79" spans="1:9" x14ac:dyDescent="0.5">
      <c r="A79" t="s">
        <v>47</v>
      </c>
      <c r="B79" t="str">
        <v>Mashonaland East</v>
      </c>
      <c r="C79" t="str">
        <v>Mining</v>
      </c>
      <c r="D79">
        <v>0.36111111111111099</v>
      </c>
      <c r="E79">
        <v>0.66666666666666696</v>
      </c>
      <c r="F79">
        <v>0.46296296296296302</v>
      </c>
      <c r="G79">
        <v>0.22222222222222199</v>
      </c>
      <c r="H79">
        <v>0.49768518518518501</v>
      </c>
      <c r="I79" s="3" t="s">
        <v>2177</v>
      </c>
    </row>
    <row r="80" spans="1:9" x14ac:dyDescent="0.5">
      <c r="A80" t="s">
        <v>47</v>
      </c>
      <c r="B80" t="str">
        <v>Mashonaland East</v>
      </c>
      <c r="C80" t="str">
        <v>Retail</v>
      </c>
      <c r="D80">
        <v>0.31018518518518501</v>
      </c>
      <c r="E80">
        <v>0.27777777777777801</v>
      </c>
      <c r="F80">
        <v>0.36188271604938299</v>
      </c>
      <c r="G80">
        <v>0.33449074074074098</v>
      </c>
      <c r="H80">
        <v>0.41599151234567899</v>
      </c>
      <c r="I80" s="3" t="s">
        <v>2177</v>
      </c>
    </row>
    <row r="81" spans="1:9" x14ac:dyDescent="0.5">
      <c r="A81" t="s">
        <v>47</v>
      </c>
      <c r="B81" t="str">
        <v>Mashonaland East</v>
      </c>
      <c r="C81" t="str">
        <v>Vending</v>
      </c>
      <c r="D81">
        <v>0.30151358789129701</v>
      </c>
      <c r="E81">
        <v>0.105263157894737</v>
      </c>
      <c r="F81">
        <v>0.41967664258685899</v>
      </c>
      <c r="G81">
        <v>0.25980392156862703</v>
      </c>
      <c r="H81">
        <v>0.370807533539732</v>
      </c>
      <c r="I81" s="3" t="s">
        <v>2177</v>
      </c>
    </row>
    <row r="82" spans="1:9" x14ac:dyDescent="0.5">
      <c r="A82" t="s">
        <v>47</v>
      </c>
      <c r="B82" t="str">
        <v>Mashonaland West</v>
      </c>
      <c r="C82" t="str">
        <v>Agriculture</v>
      </c>
      <c r="D82">
        <v>0.60374579124579097</v>
      </c>
      <c r="E82">
        <v>0.48529411764705899</v>
      </c>
      <c r="F82">
        <v>0.46715686274509799</v>
      </c>
      <c r="G82">
        <v>0.48875267212147999</v>
      </c>
      <c r="H82">
        <v>0.45936446531696201</v>
      </c>
      <c r="I82" s="3" t="s">
        <v>2177</v>
      </c>
    </row>
    <row r="83" spans="1:9" x14ac:dyDescent="0.5">
      <c r="A83" t="s">
        <v>47</v>
      </c>
      <c r="B83" t="str">
        <v>Mashonaland West</v>
      </c>
      <c r="C83" t="str">
        <v>Mining</v>
      </c>
      <c r="D83">
        <v>0.42328042328042298</v>
      </c>
      <c r="E83">
        <v>0.55555555555555602</v>
      </c>
      <c r="F83">
        <v>0.61728395061728403</v>
      </c>
      <c r="G83">
        <v>0.56597222222222199</v>
      </c>
      <c r="H83">
        <v>0.57888282627865995</v>
      </c>
      <c r="I83" s="3" t="s">
        <v>2177</v>
      </c>
    </row>
    <row r="84" spans="1:9" x14ac:dyDescent="0.5">
      <c r="A84" t="s">
        <v>47</v>
      </c>
      <c r="B84" t="str">
        <v>Mashonaland West</v>
      </c>
      <c r="C84" t="str">
        <v>Retail</v>
      </c>
      <c r="D84">
        <v>0.53111316365626704</v>
      </c>
      <c r="E84">
        <v>0.27586206896551702</v>
      </c>
      <c r="F84">
        <v>0.42765918627987598</v>
      </c>
      <c r="G84">
        <v>0.396543171866448</v>
      </c>
      <c r="H84">
        <v>0.392237815863894</v>
      </c>
      <c r="I84" s="3" t="s">
        <v>2177</v>
      </c>
    </row>
    <row r="85" spans="1:9" x14ac:dyDescent="0.5">
      <c r="A85" t="s">
        <v>47</v>
      </c>
      <c r="B85" t="str">
        <v>Mashonaland West</v>
      </c>
      <c r="C85" t="str">
        <v>Vending</v>
      </c>
      <c r="D85">
        <v>0.45774853801169602</v>
      </c>
      <c r="E85">
        <v>0.1</v>
      </c>
      <c r="F85">
        <v>0.31574074074074099</v>
      </c>
      <c r="G85">
        <v>0.42644230769230801</v>
      </c>
      <c r="H85">
        <v>0.346108627605338</v>
      </c>
      <c r="I85" s="3" t="s">
        <v>2177</v>
      </c>
    </row>
    <row r="86" spans="1:9" x14ac:dyDescent="0.5">
      <c r="A86" t="s">
        <v>47</v>
      </c>
      <c r="B86" t="str">
        <v>Masvingo</v>
      </c>
      <c r="C86" t="str">
        <v>Agriculture</v>
      </c>
      <c r="D86">
        <v>0.414529914529915</v>
      </c>
      <c r="E86">
        <v>0.15384615384615399</v>
      </c>
      <c r="F86">
        <v>0.29059829059829101</v>
      </c>
      <c r="G86">
        <v>0.354700854700855</v>
      </c>
      <c r="H86">
        <v>0.34615384615384598</v>
      </c>
      <c r="I86" s="3" t="s">
        <v>2177</v>
      </c>
    </row>
    <row r="87" spans="1:9" x14ac:dyDescent="0.5">
      <c r="A87" t="s">
        <v>47</v>
      </c>
      <c r="B87" t="str">
        <v>Masvingo</v>
      </c>
      <c r="C87" t="str">
        <v>Retail</v>
      </c>
      <c r="D87">
        <v>0.52013888888888904</v>
      </c>
      <c r="E87">
        <v>0.33333333333333298</v>
      </c>
      <c r="F87">
        <v>0.40925925925925899</v>
      </c>
      <c r="G87">
        <v>0.43674242424242399</v>
      </c>
      <c r="H87">
        <v>0.41479903198653201</v>
      </c>
      <c r="I87" s="3" t="s">
        <v>2177</v>
      </c>
    </row>
    <row r="88" spans="1:9" x14ac:dyDescent="0.5">
      <c r="A88" t="s">
        <v>47</v>
      </c>
      <c r="B88" t="str">
        <v>Masvingo</v>
      </c>
      <c r="C88" t="str">
        <v>Vending</v>
      </c>
      <c r="D88">
        <v>0.34599967933301301</v>
      </c>
      <c r="E88">
        <v>1.5151515151515201E-2</v>
      </c>
      <c r="F88">
        <v>0.197210197210197</v>
      </c>
      <c r="G88">
        <v>0.26604211760461799</v>
      </c>
      <c r="H88">
        <v>0.283101037658329</v>
      </c>
      <c r="I88" s="3" t="s">
        <v>2177</v>
      </c>
    </row>
    <row r="89" spans="1:9" x14ac:dyDescent="0.5">
      <c r="A89" t="s">
        <v>47</v>
      </c>
      <c r="B89" t="str">
        <v>Matabeleland North</v>
      </c>
      <c r="C89" t="str">
        <v>Agriculture</v>
      </c>
      <c r="D89">
        <v>0.35075757575757599</v>
      </c>
      <c r="E89">
        <v>0.45454545454545497</v>
      </c>
      <c r="F89">
        <v>0.30606060606060598</v>
      </c>
      <c r="G89">
        <v>0.25473484848484801</v>
      </c>
      <c r="H89">
        <v>0.41614583333333299</v>
      </c>
      <c r="I89" s="3" t="s">
        <v>2177</v>
      </c>
    </row>
    <row r="90" spans="1:9" x14ac:dyDescent="0.5">
      <c r="A90" t="s">
        <v>47</v>
      </c>
      <c r="B90" t="str">
        <v>Matabeleland North</v>
      </c>
      <c r="C90" t="str">
        <v>Mining</v>
      </c>
      <c r="D90">
        <v>0.25</v>
      </c>
      <c r="E90">
        <v>1</v>
      </c>
      <c r="F90">
        <v>0.44444444444444398</v>
      </c>
      <c r="G90">
        <v>0.25</v>
      </c>
      <c r="H90">
        <v>0.61111111111111105</v>
      </c>
      <c r="I90" s="3" t="s">
        <v>2177</v>
      </c>
    </row>
    <row r="91" spans="1:9" x14ac:dyDescent="0.5">
      <c r="A91" t="s">
        <v>47</v>
      </c>
      <c r="B91" t="str">
        <v>Matabeleland North</v>
      </c>
      <c r="C91" t="str">
        <v>Retail</v>
      </c>
      <c r="D91">
        <v>0.40924649256297402</v>
      </c>
      <c r="E91">
        <v>0.54545454545454497</v>
      </c>
      <c r="F91">
        <v>0.43079710144927502</v>
      </c>
      <c r="G91">
        <v>0.33283514492753602</v>
      </c>
      <c r="H91">
        <v>0.47496007481709601</v>
      </c>
      <c r="I91" s="3" t="s">
        <v>2177</v>
      </c>
    </row>
    <row r="92" spans="1:9" x14ac:dyDescent="0.5">
      <c r="A92" t="s">
        <v>47</v>
      </c>
      <c r="B92" t="str">
        <v>Matabeleland North</v>
      </c>
      <c r="C92" t="str">
        <v>Vending</v>
      </c>
      <c r="D92">
        <v>0.44069733368387598</v>
      </c>
      <c r="E92">
        <v>0.14285714285714299</v>
      </c>
      <c r="F92">
        <v>0.30975385323211402</v>
      </c>
      <c r="G92">
        <v>0.123015873015873</v>
      </c>
      <c r="H92">
        <v>0.28373238385531402</v>
      </c>
      <c r="I92" s="3" t="s">
        <v>2177</v>
      </c>
    </row>
    <row r="93" spans="1:9" x14ac:dyDescent="0.5">
      <c r="A93" t="s">
        <v>47</v>
      </c>
      <c r="B93" t="str">
        <v>Matabeleland South</v>
      </c>
      <c r="C93" t="str">
        <v>Agriculture</v>
      </c>
      <c r="D93">
        <v>0.13657407407407399</v>
      </c>
      <c r="E93">
        <v>0.625</v>
      </c>
      <c r="F93">
        <v>0.33148148148148099</v>
      </c>
      <c r="G93">
        <v>0.39583333333333298</v>
      </c>
      <c r="H93">
        <v>0.55393518518518503</v>
      </c>
      <c r="I93" s="3" t="s">
        <v>2177</v>
      </c>
    </row>
    <row r="94" spans="1:9" x14ac:dyDescent="0.5">
      <c r="A94" t="s">
        <v>47</v>
      </c>
      <c r="B94" t="str">
        <v>Matabeleland South</v>
      </c>
      <c r="C94" t="str">
        <v>Mining</v>
      </c>
      <c r="D94">
        <v>0.228956228956229</v>
      </c>
      <c r="E94">
        <v>0.59090909090909105</v>
      </c>
      <c r="F94">
        <v>0.39436026936026902</v>
      </c>
      <c r="G94">
        <v>0.42803030303030298</v>
      </c>
      <c r="H94">
        <v>0.54608585858585901</v>
      </c>
      <c r="I94" s="3" t="s">
        <v>2177</v>
      </c>
    </row>
    <row r="95" spans="1:9" x14ac:dyDescent="0.5">
      <c r="A95" t="s">
        <v>47</v>
      </c>
      <c r="B95" t="str">
        <v>Matabeleland South</v>
      </c>
      <c r="C95" t="str">
        <v>Retail</v>
      </c>
      <c r="D95">
        <v>0.58556192524734596</v>
      </c>
      <c r="E95">
        <v>0.73275862068965503</v>
      </c>
      <c r="F95">
        <v>0.41358704020724102</v>
      </c>
      <c r="G95">
        <v>0.31180156449552998</v>
      </c>
      <c r="H95">
        <v>0.46814632503627002</v>
      </c>
      <c r="I95" s="3" t="s">
        <v>2177</v>
      </c>
    </row>
    <row r="96" spans="1:9" x14ac:dyDescent="0.5">
      <c r="A96" t="s">
        <v>47</v>
      </c>
      <c r="B96" t="str">
        <v>Matabeleland South</v>
      </c>
      <c r="C96" t="str">
        <v>Vending</v>
      </c>
      <c r="D96">
        <v>0.51111111111111096</v>
      </c>
      <c r="E96">
        <v>0.16666666666666699</v>
      </c>
      <c r="F96">
        <v>0.33333333333333298</v>
      </c>
      <c r="G96">
        <v>0.25</v>
      </c>
      <c r="H96">
        <v>0.30972222222222201</v>
      </c>
      <c r="I96" s="3" t="s">
        <v>2177</v>
      </c>
    </row>
    <row r="97" spans="1:9" x14ac:dyDescent="0.5">
      <c r="A97" t="s">
        <v>47</v>
      </c>
      <c r="B97" t="str">
        <v>Midlands</v>
      </c>
      <c r="C97" t="str">
        <v>Agriculture</v>
      </c>
      <c r="D97">
        <v>0.68518518518518501</v>
      </c>
      <c r="E97">
        <v>0.28571428571428598</v>
      </c>
      <c r="F97">
        <v>0.214285714285714</v>
      </c>
      <c r="G97">
        <v>0.35515873015873001</v>
      </c>
      <c r="H97">
        <v>0.292493386243386</v>
      </c>
      <c r="I97" s="3" t="s">
        <v>2177</v>
      </c>
    </row>
    <row r="98" spans="1:9" x14ac:dyDescent="0.5">
      <c r="A98" t="s">
        <v>47</v>
      </c>
      <c r="B98" t="str">
        <v>Midlands</v>
      </c>
      <c r="C98" t="str">
        <v>Mining</v>
      </c>
      <c r="D98">
        <v>0.5</v>
      </c>
      <c r="E98">
        <v>0.4</v>
      </c>
      <c r="F98">
        <v>0.155555555555556</v>
      </c>
      <c r="G98">
        <v>0.233333333333333</v>
      </c>
      <c r="H98">
        <v>0.32222222222222202</v>
      </c>
      <c r="I98" s="3" t="s">
        <v>2177</v>
      </c>
    </row>
    <row r="99" spans="1:9" x14ac:dyDescent="0.5">
      <c r="A99" t="s">
        <v>47</v>
      </c>
      <c r="B99" t="str">
        <v>Midlands</v>
      </c>
      <c r="C99" t="str">
        <v>Retail</v>
      </c>
      <c r="D99">
        <v>0.45884773662551398</v>
      </c>
      <c r="E99">
        <v>0.45833333333333298</v>
      </c>
      <c r="F99">
        <v>0.31261022927689602</v>
      </c>
      <c r="G99">
        <v>0.20220588235294101</v>
      </c>
      <c r="H99">
        <v>0.378575427084414</v>
      </c>
      <c r="I99" s="3" t="s">
        <v>2177</v>
      </c>
    </row>
    <row r="100" spans="1:9" x14ac:dyDescent="0.5">
      <c r="A100" t="s">
        <v>47</v>
      </c>
      <c r="B100" t="str">
        <v>Midlands</v>
      </c>
      <c r="C100" t="str">
        <v>Vending</v>
      </c>
      <c r="D100">
        <v>0.229484386347131</v>
      </c>
      <c r="E100">
        <v>0.13888888888888901</v>
      </c>
      <c r="F100">
        <v>0.29012345679012302</v>
      </c>
      <c r="G100">
        <v>0.226851851851852</v>
      </c>
      <c r="H100">
        <v>0.35659495279593301</v>
      </c>
      <c r="I100" s="3" t="s">
        <v>2177</v>
      </c>
    </row>
    <row r="101" spans="1:9" x14ac:dyDescent="0.5">
      <c r="A101" t="s">
        <v>46</v>
      </c>
      <c r="B101" t="str" cm="1">
        <f t="array" ref="B101:B120">index_location[province]</f>
        <v>Bulawayo</v>
      </c>
      <c r="C101" t="str" cm="1">
        <f t="array" ref="C101:C120">index_location[location_inclusion]</f>
        <v>Rural</v>
      </c>
      <c r="D101" cm="1">
        <f t="array" ref="D101:D120">index_location[barriers_exclusion]</f>
        <v>0.39236111111111099</v>
      </c>
      <c r="E101" cm="1">
        <f t="array" ref="E101:E120">index_location[compliance_inclusion]</f>
        <v>0.16666666666666699</v>
      </c>
      <c r="F101" cm="1">
        <f t="array" ref="F101:F120">index_location[availability_inclusion]</f>
        <v>0.42592592592592599</v>
      </c>
      <c r="G101" cm="1">
        <f t="array" ref="G101:G120">index_location[usage_inclusion]</f>
        <v>0.43055555555555602</v>
      </c>
      <c r="H101" cm="1">
        <f t="array" ref="H101:H120">index_location[index_normalise]</f>
        <v>0.40769675925926002</v>
      </c>
      <c r="I101" s="3" t="s">
        <v>2176</v>
      </c>
    </row>
    <row r="102" spans="1:9" x14ac:dyDescent="0.5">
      <c r="A102" t="s">
        <v>46</v>
      </c>
      <c r="B102" t="str">
        <v>Bulawayo</v>
      </c>
      <c r="C102" t="str">
        <v>Urban</v>
      </c>
      <c r="D102">
        <v>0.39887715536013002</v>
      </c>
      <c r="E102">
        <v>0.42672413793103398</v>
      </c>
      <c r="F102">
        <v>0.44330114972991203</v>
      </c>
      <c r="G102">
        <v>0.36770913492044199</v>
      </c>
      <c r="H102">
        <v>0.45971431680531399</v>
      </c>
      <c r="I102" s="3" t="s">
        <v>2176</v>
      </c>
    </row>
    <row r="103" spans="1:9" x14ac:dyDescent="0.5">
      <c r="A103" t="s">
        <v>46</v>
      </c>
      <c r="B103" t="str">
        <v>Harare</v>
      </c>
      <c r="C103" t="str">
        <v>Rural</v>
      </c>
      <c r="D103">
        <v>0.16666666666666699</v>
      </c>
      <c r="E103">
        <v>0.5</v>
      </c>
      <c r="F103">
        <v>0.61111111111111105</v>
      </c>
      <c r="G103">
        <v>0.58333333333333304</v>
      </c>
      <c r="H103">
        <v>0.63194444444444398</v>
      </c>
      <c r="I103" s="3" t="s">
        <v>2176</v>
      </c>
    </row>
    <row r="104" spans="1:9" x14ac:dyDescent="0.5">
      <c r="A104" t="s">
        <v>46</v>
      </c>
      <c r="B104" t="str">
        <v>Harare</v>
      </c>
      <c r="C104" t="str">
        <v>Urban</v>
      </c>
      <c r="D104">
        <v>0.619185917224503</v>
      </c>
      <c r="E104">
        <v>0.54575163398692805</v>
      </c>
      <c r="F104">
        <v>0.41824518506387198</v>
      </c>
      <c r="G104">
        <v>0.33879987028407099</v>
      </c>
      <c r="H104">
        <v>0.42090269302759198</v>
      </c>
      <c r="I104" s="3" t="s">
        <v>2176</v>
      </c>
    </row>
    <row r="105" spans="1:9" x14ac:dyDescent="0.5">
      <c r="A105" t="s">
        <v>46</v>
      </c>
      <c r="B105" t="str">
        <v>Manicaland</v>
      </c>
      <c r="C105" t="str">
        <v>Rural</v>
      </c>
      <c r="D105">
        <v>0.64194073598886003</v>
      </c>
      <c r="E105">
        <v>0.37078651685393299</v>
      </c>
      <c r="F105">
        <v>0.32897335910114101</v>
      </c>
      <c r="G105">
        <v>0.38533436276307798</v>
      </c>
      <c r="H105">
        <v>0.36078837568232303</v>
      </c>
      <c r="I105" s="3" t="s">
        <v>2176</v>
      </c>
    </row>
    <row r="106" spans="1:9" x14ac:dyDescent="0.5">
      <c r="A106" t="s">
        <v>46</v>
      </c>
      <c r="B106" t="str">
        <v>Manicaland</v>
      </c>
      <c r="C106" t="str">
        <v>Urban</v>
      </c>
      <c r="D106">
        <v>0.57182035407841902</v>
      </c>
      <c r="E106">
        <v>0.84677419354838701</v>
      </c>
      <c r="F106">
        <v>0.47625233660887301</v>
      </c>
      <c r="G106">
        <v>0.43776255446126799</v>
      </c>
      <c r="H106">
        <v>0.547242182635027</v>
      </c>
      <c r="I106" s="3" t="s">
        <v>2176</v>
      </c>
    </row>
    <row r="107" spans="1:9" x14ac:dyDescent="0.5">
      <c r="A107" t="s">
        <v>46</v>
      </c>
      <c r="B107" t="str">
        <v>Mashonaland Central</v>
      </c>
      <c r="C107" t="str">
        <v>Rural</v>
      </c>
      <c r="D107">
        <v>0.35622706699199702</v>
      </c>
      <c r="E107">
        <v>0.28666666666666701</v>
      </c>
      <c r="F107">
        <v>0.28722211511685197</v>
      </c>
      <c r="G107">
        <v>0.37916989582750499</v>
      </c>
      <c r="H107">
        <v>0.39920790265475697</v>
      </c>
      <c r="I107" s="3" t="s">
        <v>2176</v>
      </c>
    </row>
    <row r="108" spans="1:9" x14ac:dyDescent="0.5">
      <c r="A108" t="s">
        <v>46</v>
      </c>
      <c r="B108" t="str">
        <v>Mashonaland Central</v>
      </c>
      <c r="C108" t="str">
        <v>Urban</v>
      </c>
      <c r="D108">
        <v>0.40491575418046</v>
      </c>
      <c r="E108">
        <v>0.36764705882352899</v>
      </c>
      <c r="F108">
        <v>0.43631341425459103</v>
      </c>
      <c r="G108">
        <v>0.33793290043289997</v>
      </c>
      <c r="H108">
        <v>0.43424440483263999</v>
      </c>
      <c r="I108" s="3" t="s">
        <v>2176</v>
      </c>
    </row>
    <row r="109" spans="1:9" x14ac:dyDescent="0.5">
      <c r="A109" t="s">
        <v>46</v>
      </c>
      <c r="B109" t="str">
        <v>Mashonaland East</v>
      </c>
      <c r="C109" t="str">
        <v>Rural</v>
      </c>
      <c r="D109">
        <v>0.32909509546223298</v>
      </c>
      <c r="E109">
        <v>0.30952380952380998</v>
      </c>
      <c r="F109">
        <v>0.39419729880256199</v>
      </c>
      <c r="G109">
        <v>0.45900167084377602</v>
      </c>
      <c r="H109">
        <v>0.45840692092697899</v>
      </c>
      <c r="I109" s="3" t="s">
        <v>2176</v>
      </c>
    </row>
    <row r="110" spans="1:9" x14ac:dyDescent="0.5">
      <c r="A110" t="s">
        <v>46</v>
      </c>
      <c r="B110" t="str">
        <v>Mashonaland East</v>
      </c>
      <c r="C110" t="str">
        <v>Urban</v>
      </c>
      <c r="D110">
        <v>0.239910726666901</v>
      </c>
      <c r="E110">
        <v>0.405555555555556</v>
      </c>
      <c r="F110">
        <v>0.46139655701346699</v>
      </c>
      <c r="G110">
        <v>0.37734522703142298</v>
      </c>
      <c r="H110">
        <v>0.50109665323338604</v>
      </c>
      <c r="I110" s="3" t="s">
        <v>2176</v>
      </c>
    </row>
    <row r="111" spans="1:9" x14ac:dyDescent="0.5">
      <c r="A111" t="s">
        <v>46</v>
      </c>
      <c r="B111" t="str">
        <v>Mashonaland West</v>
      </c>
      <c r="C111" t="str">
        <v>Rural</v>
      </c>
      <c r="D111">
        <v>0.49366000125762399</v>
      </c>
      <c r="E111">
        <v>0.326315789473684</v>
      </c>
      <c r="F111">
        <v>0.454722379425266</v>
      </c>
      <c r="G111">
        <v>0.46785991923284598</v>
      </c>
      <c r="H111">
        <v>0.43880952171854298</v>
      </c>
      <c r="I111" s="3" t="s">
        <v>2176</v>
      </c>
    </row>
    <row r="112" spans="1:9" x14ac:dyDescent="0.5">
      <c r="A112" t="s">
        <v>46</v>
      </c>
      <c r="B112" t="str">
        <v>Mashonaland West</v>
      </c>
      <c r="C112" t="str">
        <v>Urban</v>
      </c>
      <c r="D112">
        <v>0.57443347654328802</v>
      </c>
      <c r="E112">
        <v>0.402985074626866</v>
      </c>
      <c r="F112">
        <v>0.43956756274541697</v>
      </c>
      <c r="G112">
        <v>0.52911583267505102</v>
      </c>
      <c r="H112">
        <v>0.44930874837601098</v>
      </c>
      <c r="I112" s="3" t="s">
        <v>2176</v>
      </c>
    </row>
    <row r="113" spans="1:9" x14ac:dyDescent="0.5">
      <c r="A113" t="s">
        <v>46</v>
      </c>
      <c r="B113" t="str">
        <v>Masvingo</v>
      </c>
      <c r="C113" t="str">
        <v>Rural</v>
      </c>
      <c r="D113">
        <v>0.39546441401348897</v>
      </c>
      <c r="E113">
        <v>0.102150537634409</v>
      </c>
      <c r="F113">
        <v>0.34911804210541902</v>
      </c>
      <c r="G113">
        <v>0.30163511641215601</v>
      </c>
      <c r="H113">
        <v>0.33935982053462399</v>
      </c>
      <c r="I113" s="3" t="s">
        <v>2176</v>
      </c>
    </row>
    <row r="114" spans="1:9" x14ac:dyDescent="0.5">
      <c r="A114" t="s">
        <v>46</v>
      </c>
      <c r="B114" t="str">
        <v>Masvingo</v>
      </c>
      <c r="C114" t="str">
        <v>Urban</v>
      </c>
      <c r="D114">
        <v>0.34298448970580098</v>
      </c>
      <c r="E114">
        <v>0.38524590163934402</v>
      </c>
      <c r="F114">
        <v>0.37126087836470401</v>
      </c>
      <c r="G114">
        <v>0.48158532041728802</v>
      </c>
      <c r="H114">
        <v>0.473776902678884</v>
      </c>
      <c r="I114" s="3" t="s">
        <v>2176</v>
      </c>
    </row>
    <row r="115" spans="1:9" x14ac:dyDescent="0.5">
      <c r="A115" t="s">
        <v>46</v>
      </c>
      <c r="B115" t="str">
        <v>Matabeleland North</v>
      </c>
      <c r="C115" t="str">
        <v>Rural</v>
      </c>
      <c r="D115">
        <v>0.48266768097102097</v>
      </c>
      <c r="E115">
        <v>0.28235294117647097</v>
      </c>
      <c r="F115">
        <v>0.356088251052882</v>
      </c>
      <c r="G115">
        <v>0.27117460908413998</v>
      </c>
      <c r="H115">
        <v>0.35673703008561802</v>
      </c>
      <c r="I115" s="3" t="s">
        <v>2176</v>
      </c>
    </row>
    <row r="116" spans="1:9" x14ac:dyDescent="0.5">
      <c r="A116" t="s">
        <v>46</v>
      </c>
      <c r="B116" t="str">
        <v>Matabeleland North</v>
      </c>
      <c r="C116" t="str">
        <v>Urban</v>
      </c>
      <c r="D116">
        <v>0.31542368213313898</v>
      </c>
      <c r="E116">
        <v>0.60526315789473695</v>
      </c>
      <c r="F116">
        <v>0.41169025251181901</v>
      </c>
      <c r="G116">
        <v>0.28752436647173502</v>
      </c>
      <c r="H116">
        <v>0.49726352368628801</v>
      </c>
      <c r="I116" s="3" t="s">
        <v>2176</v>
      </c>
    </row>
    <row r="117" spans="1:9" x14ac:dyDescent="0.5">
      <c r="A117" t="s">
        <v>46</v>
      </c>
      <c r="B117" t="str">
        <v>Matabeleland South</v>
      </c>
      <c r="C117" t="str">
        <v>Rural</v>
      </c>
      <c r="D117">
        <v>0.43459840531448901</v>
      </c>
      <c r="E117">
        <v>0.57978723404255295</v>
      </c>
      <c r="F117">
        <v>0.33520880273797199</v>
      </c>
      <c r="G117">
        <v>0.32469240894086498</v>
      </c>
      <c r="H117">
        <v>0.45127251010172498</v>
      </c>
      <c r="I117" s="3" t="s">
        <v>2176</v>
      </c>
    </row>
    <row r="118" spans="1:9" x14ac:dyDescent="0.5">
      <c r="A118" t="s">
        <v>46</v>
      </c>
      <c r="B118" t="str">
        <v>Matabeleland South</v>
      </c>
      <c r="C118" t="str">
        <v>Urban</v>
      </c>
      <c r="D118">
        <v>0.43869579159434202</v>
      </c>
      <c r="E118">
        <v>0.78888888888888897</v>
      </c>
      <c r="F118">
        <v>0.49407621907621901</v>
      </c>
      <c r="G118">
        <v>0.33511904761904798</v>
      </c>
      <c r="H118">
        <v>0.54484709099745299</v>
      </c>
      <c r="I118" s="3" t="s">
        <v>2176</v>
      </c>
    </row>
    <row r="119" spans="1:9" x14ac:dyDescent="0.5">
      <c r="A119" t="s">
        <v>46</v>
      </c>
      <c r="B119" t="str">
        <v>Midlands</v>
      </c>
      <c r="C119" t="str">
        <v>Rural</v>
      </c>
      <c r="D119">
        <v>0.50845628570347701</v>
      </c>
      <c r="E119">
        <v>0.30337078651685401</v>
      </c>
      <c r="F119">
        <v>0.26640137328339603</v>
      </c>
      <c r="G119">
        <v>0.27051020782844998</v>
      </c>
      <c r="H119">
        <v>0.33295652048130597</v>
      </c>
      <c r="I119" s="3" t="s">
        <v>2176</v>
      </c>
    </row>
    <row r="120" spans="1:9" x14ac:dyDescent="0.5">
      <c r="A120" t="s">
        <v>46</v>
      </c>
      <c r="B120" t="str">
        <v>Midlands</v>
      </c>
      <c r="C120" t="str">
        <v>Urban</v>
      </c>
      <c r="D120">
        <v>0.30198055198055201</v>
      </c>
      <c r="E120">
        <v>0.63513513513513498</v>
      </c>
      <c r="F120">
        <v>0.42004504504504497</v>
      </c>
      <c r="G120">
        <v>0.44954776204776198</v>
      </c>
      <c r="H120">
        <v>0.55068684756184705</v>
      </c>
      <c r="I120" s="3" t="s">
        <v>2176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DE1C3-4B76-4E7C-B770-E4CDE35B91B7}">
  <dimension ref="A1:BH44"/>
  <sheetViews>
    <sheetView topLeftCell="B2" workbookViewId="0">
      <selection activeCell="BH23" sqref="BH23"/>
    </sheetView>
  </sheetViews>
  <sheetFormatPr defaultRowHeight="14.35" x14ac:dyDescent="0.5"/>
  <cols>
    <col min="1" max="1" width="10.17578125" bestFit="1" customWidth="1"/>
    <col min="2" max="2" width="4" bestFit="1" customWidth="1"/>
    <col min="3" max="3" width="17.76171875" bestFit="1" customWidth="1"/>
    <col min="4" max="4" width="14" bestFit="1" customWidth="1"/>
    <col min="5" max="5" width="4" bestFit="1" customWidth="1"/>
    <col min="6" max="6" width="17.52734375" hidden="1" customWidth="1"/>
    <col min="7" max="7" width="19.3515625" hidden="1" customWidth="1"/>
    <col min="8" max="8" width="18.3515625" hidden="1" customWidth="1"/>
    <col min="9" max="9" width="17.3515625" hidden="1" customWidth="1"/>
    <col min="10" max="14" width="18.3515625" hidden="1" customWidth="1"/>
    <col min="15" max="15" width="17.3515625" hidden="1" customWidth="1"/>
    <col min="16" max="16" width="29.9375" hidden="1" customWidth="1"/>
    <col min="17" max="17" width="30.8203125" hidden="1" customWidth="1"/>
    <col min="18" max="18" width="19.52734375" hidden="1" customWidth="1"/>
    <col min="19" max="19" width="5.46875" hidden="1" customWidth="1"/>
    <col min="20" max="21" width="17.3515625" hidden="1" customWidth="1"/>
    <col min="22" max="22" width="22.46875" hidden="1" customWidth="1"/>
    <col min="23" max="23" width="6.8203125" hidden="1" customWidth="1"/>
    <col min="24" max="24" width="19.76171875" hidden="1" customWidth="1"/>
    <col min="25" max="25" width="22.17578125" hidden="1" customWidth="1"/>
    <col min="26" max="26" width="18.703125" hidden="1" customWidth="1"/>
    <col min="27" max="28" width="18.3515625" hidden="1" customWidth="1"/>
    <col min="29" max="29" width="18.87890625" hidden="1" customWidth="1"/>
    <col min="30" max="30" width="21.3515625" hidden="1" customWidth="1"/>
    <col min="31" max="31" width="20.5859375" hidden="1" customWidth="1"/>
    <col min="32" max="32" width="20.76171875" hidden="1" customWidth="1"/>
    <col min="33" max="33" width="21.9375" hidden="1" customWidth="1"/>
    <col min="34" max="34" width="6.9375" hidden="1" customWidth="1"/>
    <col min="35" max="35" width="18.3515625" hidden="1" customWidth="1"/>
    <col min="36" max="36" width="20.46875" hidden="1" customWidth="1"/>
    <col min="37" max="37" width="29.05859375" hidden="1" customWidth="1"/>
    <col min="38" max="38" width="20.8203125" hidden="1" customWidth="1"/>
    <col min="39" max="39" width="27.87890625" hidden="1" customWidth="1"/>
    <col min="40" max="40" width="20.9375" hidden="1" customWidth="1"/>
    <col min="41" max="42" width="17.3515625" hidden="1" customWidth="1"/>
    <col min="43" max="43" width="29.9375" hidden="1" customWidth="1"/>
    <col min="44" max="44" width="18.3515625" hidden="1" customWidth="1"/>
    <col min="45" max="45" width="20.41015625" hidden="1" customWidth="1"/>
    <col min="46" max="46" width="18.3515625" hidden="1" customWidth="1"/>
    <col min="47" max="47" width="17.8203125" hidden="1" customWidth="1"/>
    <col min="48" max="48" width="17.52734375" hidden="1" customWidth="1"/>
    <col min="49" max="49" width="17.87890625" hidden="1" customWidth="1"/>
    <col min="50" max="50" width="20.52734375" hidden="1" customWidth="1"/>
    <col min="51" max="51" width="20.87890625" hidden="1" customWidth="1"/>
    <col min="52" max="52" width="20" hidden="1" customWidth="1"/>
    <col min="53" max="53" width="20.3515625" hidden="1" customWidth="1"/>
    <col min="54" max="54" width="15.87890625" hidden="1" customWidth="1"/>
    <col min="55" max="55" width="16.234375" hidden="1" customWidth="1"/>
    <col min="56" max="56" width="12.703125" hidden="1" customWidth="1"/>
    <col min="57" max="57" width="16.46875" hidden="1" customWidth="1"/>
    <col min="58" max="58" width="17.5859375" customWidth="1"/>
  </cols>
  <sheetData>
    <row r="1" spans="1:60" x14ac:dyDescent="0.5">
      <c r="A1" t="s">
        <v>51</v>
      </c>
      <c r="B1" t="s">
        <v>52</v>
      </c>
      <c r="C1" t="s">
        <v>0</v>
      </c>
      <c r="D1" t="s">
        <v>1</v>
      </c>
      <c r="E1" t="s">
        <v>2</v>
      </c>
      <c r="F1" t="s">
        <v>60</v>
      </c>
      <c r="G1" t="s">
        <v>61</v>
      </c>
      <c r="H1" t="s">
        <v>62</v>
      </c>
      <c r="I1" t="s">
        <v>63</v>
      </c>
      <c r="J1" t="s">
        <v>64</v>
      </c>
      <c r="K1" t="s">
        <v>65</v>
      </c>
      <c r="L1" t="s">
        <v>66</v>
      </c>
      <c r="M1" t="s">
        <v>67</v>
      </c>
      <c r="N1" t="s">
        <v>68</v>
      </c>
      <c r="O1" t="s">
        <v>69</v>
      </c>
      <c r="P1" t="s">
        <v>70</v>
      </c>
      <c r="Q1" t="s">
        <v>71</v>
      </c>
      <c r="R1" t="s">
        <v>53</v>
      </c>
      <c r="S1" t="s">
        <v>72</v>
      </c>
      <c r="T1" t="s">
        <v>73</v>
      </c>
      <c r="U1" t="s">
        <v>74</v>
      </c>
      <c r="V1" t="s">
        <v>54</v>
      </c>
      <c r="W1" t="s">
        <v>75</v>
      </c>
      <c r="X1" t="s">
        <v>76</v>
      </c>
      <c r="Y1" t="s">
        <v>77</v>
      </c>
      <c r="Z1" t="s">
        <v>78</v>
      </c>
      <c r="AA1" t="s">
        <v>79</v>
      </c>
      <c r="AB1" t="s">
        <v>80</v>
      </c>
      <c r="AC1" t="s">
        <v>81</v>
      </c>
      <c r="AD1" t="s">
        <v>82</v>
      </c>
      <c r="AE1" t="s">
        <v>83</v>
      </c>
      <c r="AF1" t="s">
        <v>84</v>
      </c>
      <c r="AG1" t="s">
        <v>55</v>
      </c>
      <c r="AH1" t="s">
        <v>85</v>
      </c>
      <c r="AI1" t="s">
        <v>86</v>
      </c>
      <c r="AJ1" t="s">
        <v>87</v>
      </c>
      <c r="AK1" t="s">
        <v>88</v>
      </c>
      <c r="AL1" t="s">
        <v>89</v>
      </c>
      <c r="AM1" t="s">
        <v>90</v>
      </c>
      <c r="AN1" t="s">
        <v>91</v>
      </c>
      <c r="AO1" t="s">
        <v>92</v>
      </c>
      <c r="AP1" t="s">
        <v>93</v>
      </c>
      <c r="AQ1" t="s">
        <v>94</v>
      </c>
      <c r="AR1" t="s">
        <v>95</v>
      </c>
      <c r="AS1" t="s">
        <v>96</v>
      </c>
      <c r="AT1" t="s">
        <v>97</v>
      </c>
      <c r="AU1" t="s">
        <v>56</v>
      </c>
      <c r="AV1" t="s">
        <v>3</v>
      </c>
      <c r="AW1" t="s">
        <v>4</v>
      </c>
      <c r="AX1" t="s">
        <v>5</v>
      </c>
      <c r="AY1" t="s">
        <v>6</v>
      </c>
      <c r="AZ1" t="s">
        <v>7</v>
      </c>
      <c r="BA1" t="s">
        <v>8</v>
      </c>
      <c r="BB1" t="s">
        <v>9</v>
      </c>
      <c r="BC1" t="s">
        <v>10</v>
      </c>
      <c r="BD1" t="s">
        <v>11</v>
      </c>
      <c r="BE1" t="s">
        <v>12</v>
      </c>
      <c r="BF1" t="s">
        <v>13</v>
      </c>
    </row>
    <row r="2" spans="1:60" x14ac:dyDescent="0.5">
      <c r="A2" s="1" t="s">
        <v>98</v>
      </c>
      <c r="B2">
        <v>1</v>
      </c>
      <c r="C2" s="1" t="s">
        <v>14</v>
      </c>
      <c r="D2" s="1" t="s">
        <v>15</v>
      </c>
      <c r="E2">
        <v>75</v>
      </c>
      <c r="F2" s="2" t="s">
        <v>99</v>
      </c>
      <c r="G2" s="1" t="s">
        <v>100</v>
      </c>
      <c r="H2" s="1" t="s">
        <v>101</v>
      </c>
      <c r="I2" s="1" t="s">
        <v>102</v>
      </c>
      <c r="J2" s="1" t="s">
        <v>103</v>
      </c>
      <c r="K2" s="1" t="s">
        <v>104</v>
      </c>
      <c r="L2" s="1" t="s">
        <v>105</v>
      </c>
      <c r="M2" s="1" t="s">
        <v>106</v>
      </c>
      <c r="N2" s="1" t="s">
        <v>107</v>
      </c>
      <c r="O2" s="1" t="s">
        <v>108</v>
      </c>
      <c r="P2" s="1" t="s">
        <v>109</v>
      </c>
      <c r="Q2" s="1" t="s">
        <v>110</v>
      </c>
      <c r="R2">
        <v>43.66</v>
      </c>
      <c r="S2" s="1" t="s">
        <v>98</v>
      </c>
      <c r="T2" s="1" t="s">
        <v>111</v>
      </c>
      <c r="U2" s="1" t="s">
        <v>112</v>
      </c>
      <c r="V2">
        <v>45.33</v>
      </c>
      <c r="W2" s="1" t="s">
        <v>98</v>
      </c>
      <c r="X2" s="1" t="s">
        <v>113</v>
      </c>
      <c r="Y2" s="1" t="s">
        <v>114</v>
      </c>
      <c r="Z2" s="1" t="s">
        <v>115</v>
      </c>
      <c r="AA2" s="1" t="s">
        <v>116</v>
      </c>
      <c r="AB2" s="1" t="s">
        <v>117</v>
      </c>
      <c r="AC2" s="1" t="s">
        <v>118</v>
      </c>
      <c r="AD2" s="1" t="s">
        <v>119</v>
      </c>
      <c r="AE2" s="1" t="s">
        <v>120</v>
      </c>
      <c r="AF2" s="1" t="s">
        <v>121</v>
      </c>
      <c r="AG2">
        <v>46.07</v>
      </c>
      <c r="AH2" s="1" t="s">
        <v>98</v>
      </c>
      <c r="AI2" s="1" t="s">
        <v>122</v>
      </c>
      <c r="AJ2" s="1" t="s">
        <v>123</v>
      </c>
      <c r="AK2" s="1" t="s">
        <v>124</v>
      </c>
      <c r="AL2" s="1" t="s">
        <v>125</v>
      </c>
      <c r="AM2" s="1" t="s">
        <v>116</v>
      </c>
      <c r="AN2" s="1" t="s">
        <v>126</v>
      </c>
      <c r="AO2" s="1" t="s">
        <v>127</v>
      </c>
      <c r="AP2" s="1" t="s">
        <v>128</v>
      </c>
      <c r="AQ2" s="1" t="s">
        <v>129</v>
      </c>
      <c r="AR2" s="1" t="s">
        <v>130</v>
      </c>
      <c r="AS2" s="1" t="s">
        <v>131</v>
      </c>
      <c r="AT2" s="1" t="s">
        <v>112</v>
      </c>
      <c r="AU2">
        <v>41.2</v>
      </c>
      <c r="AV2">
        <v>0.56340727174060501</v>
      </c>
      <c r="AW2">
        <v>0.43659272825939499</v>
      </c>
      <c r="AX2">
        <v>0.45333333333333298</v>
      </c>
      <c r="AY2">
        <v>0.54666666666666697</v>
      </c>
      <c r="AZ2">
        <v>0.46069875543559802</v>
      </c>
      <c r="BA2">
        <v>0.53930124456440198</v>
      </c>
      <c r="BB2">
        <v>0.41197762033288299</v>
      </c>
      <c r="BC2">
        <v>0.58802237966711701</v>
      </c>
      <c r="BD2">
        <v>1.8894169808424199</v>
      </c>
      <c r="BE2">
        <v>0.47235424521060498</v>
      </c>
      <c r="BF2">
        <v>47.24</v>
      </c>
      <c r="BH2">
        <f>index_age[[#This Row],[index_percentage]]-BF3</f>
        <v>3.9600000000000009</v>
      </c>
    </row>
    <row r="3" spans="1:60" x14ac:dyDescent="0.5">
      <c r="A3" s="1" t="s">
        <v>132</v>
      </c>
      <c r="B3">
        <v>2</v>
      </c>
      <c r="C3" s="1" t="s">
        <v>14</v>
      </c>
      <c r="D3" s="1" t="s">
        <v>16</v>
      </c>
      <c r="E3">
        <v>53</v>
      </c>
      <c r="F3" s="2" t="s">
        <v>133</v>
      </c>
      <c r="G3" s="1" t="s">
        <v>134</v>
      </c>
      <c r="H3" s="1" t="s">
        <v>135</v>
      </c>
      <c r="I3" s="1" t="s">
        <v>136</v>
      </c>
      <c r="J3" s="1" t="s">
        <v>137</v>
      </c>
      <c r="K3" s="1" t="s">
        <v>138</v>
      </c>
      <c r="L3" s="1" t="s">
        <v>139</v>
      </c>
      <c r="M3" s="1" t="s">
        <v>140</v>
      </c>
      <c r="N3" s="1" t="s">
        <v>141</v>
      </c>
      <c r="O3" s="1" t="s">
        <v>142</v>
      </c>
      <c r="P3" s="1" t="s">
        <v>143</v>
      </c>
      <c r="Q3" s="1" t="s">
        <v>144</v>
      </c>
      <c r="R3">
        <v>34.799999999999997</v>
      </c>
      <c r="S3" s="1" t="s">
        <v>132</v>
      </c>
      <c r="T3" s="1" t="s">
        <v>145</v>
      </c>
      <c r="U3" s="1" t="s">
        <v>146</v>
      </c>
      <c r="V3">
        <v>33.020000000000003</v>
      </c>
      <c r="W3" s="1" t="s">
        <v>132</v>
      </c>
      <c r="X3" s="1" t="s">
        <v>145</v>
      </c>
      <c r="Y3" s="1" t="s">
        <v>147</v>
      </c>
      <c r="Z3" s="1" t="s">
        <v>148</v>
      </c>
      <c r="AA3" s="1" t="s">
        <v>149</v>
      </c>
      <c r="AB3" s="1" t="s">
        <v>150</v>
      </c>
      <c r="AC3" s="1" t="s">
        <v>151</v>
      </c>
      <c r="AD3" s="1" t="s">
        <v>152</v>
      </c>
      <c r="AE3" s="1" t="s">
        <v>153</v>
      </c>
      <c r="AF3" s="1" t="s">
        <v>154</v>
      </c>
      <c r="AG3">
        <v>40.92</v>
      </c>
      <c r="AH3" s="1" t="s">
        <v>132</v>
      </c>
      <c r="AI3" s="1" t="s">
        <v>155</v>
      </c>
      <c r="AJ3" s="1" t="s">
        <v>156</v>
      </c>
      <c r="AK3" s="1" t="s">
        <v>157</v>
      </c>
      <c r="AL3" s="1" t="s">
        <v>130</v>
      </c>
      <c r="AM3" s="1" t="s">
        <v>158</v>
      </c>
      <c r="AN3" s="1" t="s">
        <v>159</v>
      </c>
      <c r="AO3" s="1" t="s">
        <v>159</v>
      </c>
      <c r="AP3" s="1" t="s">
        <v>160</v>
      </c>
      <c r="AQ3" s="1" t="s">
        <v>161</v>
      </c>
      <c r="AR3" s="1" t="s">
        <v>130</v>
      </c>
      <c r="AS3" s="1" t="s">
        <v>162</v>
      </c>
      <c r="AT3" s="1" t="s">
        <v>154</v>
      </c>
      <c r="AU3">
        <v>33.96</v>
      </c>
      <c r="AV3">
        <v>0.65204536902650101</v>
      </c>
      <c r="AW3">
        <v>0.34795463097349899</v>
      </c>
      <c r="AX3">
        <v>0.330188679245283</v>
      </c>
      <c r="AY3">
        <v>0.66981132075471705</v>
      </c>
      <c r="AZ3">
        <v>0.409158509787441</v>
      </c>
      <c r="BA3">
        <v>0.59084149021255905</v>
      </c>
      <c r="BB3">
        <v>0.33961784197633299</v>
      </c>
      <c r="BC3">
        <v>0.66038215802366695</v>
      </c>
      <c r="BD3">
        <v>1.7310104000355599</v>
      </c>
      <c r="BE3">
        <v>0.43275260000888899</v>
      </c>
      <c r="BF3">
        <v>43.28</v>
      </c>
    </row>
    <row r="4" spans="1:60" x14ac:dyDescent="0.5">
      <c r="A4" s="1" t="s">
        <v>163</v>
      </c>
      <c r="B4">
        <v>3</v>
      </c>
      <c r="C4" s="1" t="s">
        <v>17</v>
      </c>
      <c r="D4" s="1" t="s">
        <v>15</v>
      </c>
      <c r="E4">
        <v>92</v>
      </c>
      <c r="F4" s="2" t="s">
        <v>164</v>
      </c>
      <c r="G4" s="1" t="s">
        <v>165</v>
      </c>
      <c r="H4" s="1" t="s">
        <v>166</v>
      </c>
      <c r="I4" s="1" t="s">
        <v>167</v>
      </c>
      <c r="J4" s="1" t="s">
        <v>168</v>
      </c>
      <c r="K4" s="1" t="s">
        <v>169</v>
      </c>
      <c r="L4" s="1" t="s">
        <v>170</v>
      </c>
      <c r="M4" s="1" t="s">
        <v>171</v>
      </c>
      <c r="N4" s="1" t="s">
        <v>172</v>
      </c>
      <c r="O4" s="1" t="s">
        <v>173</v>
      </c>
      <c r="P4" s="1" t="s">
        <v>174</v>
      </c>
      <c r="Q4" s="1" t="s">
        <v>175</v>
      </c>
      <c r="R4">
        <v>59.65</v>
      </c>
      <c r="S4" s="1" t="s">
        <v>163</v>
      </c>
      <c r="T4" s="1" t="s">
        <v>176</v>
      </c>
      <c r="U4" s="1" t="s">
        <v>177</v>
      </c>
      <c r="V4">
        <v>73.91</v>
      </c>
      <c r="W4" s="1" t="s">
        <v>163</v>
      </c>
      <c r="X4" s="1" t="s">
        <v>178</v>
      </c>
      <c r="Y4" s="1" t="s">
        <v>179</v>
      </c>
      <c r="Z4" s="1" t="s">
        <v>160</v>
      </c>
      <c r="AA4" s="1" t="s">
        <v>180</v>
      </c>
      <c r="AB4" s="1" t="s">
        <v>181</v>
      </c>
      <c r="AC4" s="1" t="s">
        <v>182</v>
      </c>
      <c r="AD4" s="1" t="s">
        <v>183</v>
      </c>
      <c r="AE4" s="1" t="s">
        <v>184</v>
      </c>
      <c r="AF4" s="1" t="s">
        <v>185</v>
      </c>
      <c r="AG4">
        <v>46.94</v>
      </c>
      <c r="AH4" s="1" t="s">
        <v>163</v>
      </c>
      <c r="AI4" s="1" t="s">
        <v>186</v>
      </c>
      <c r="AJ4" s="1" t="s">
        <v>187</v>
      </c>
      <c r="AK4" s="1" t="s">
        <v>188</v>
      </c>
      <c r="AL4" s="1" t="s">
        <v>189</v>
      </c>
      <c r="AM4" s="1" t="s">
        <v>190</v>
      </c>
      <c r="AN4" s="1" t="s">
        <v>191</v>
      </c>
      <c r="AO4" s="1" t="s">
        <v>192</v>
      </c>
      <c r="AP4" s="1" t="s">
        <v>193</v>
      </c>
      <c r="AQ4" s="1" t="s">
        <v>98</v>
      </c>
      <c r="AR4" s="1" t="s">
        <v>194</v>
      </c>
      <c r="AS4" s="1" t="s">
        <v>195</v>
      </c>
      <c r="AT4" s="1" t="s">
        <v>196</v>
      </c>
      <c r="AU4">
        <v>39.630000000000003</v>
      </c>
      <c r="AV4">
        <v>0.40346407734027501</v>
      </c>
      <c r="AW4">
        <v>0.59653592265972499</v>
      </c>
      <c r="AX4">
        <v>0.73913043478260898</v>
      </c>
      <c r="AY4">
        <v>0.26086956521739102</v>
      </c>
      <c r="AZ4">
        <v>0.46939164986327803</v>
      </c>
      <c r="BA4">
        <v>0.53060835013672203</v>
      </c>
      <c r="BB4">
        <v>0.39627531643007002</v>
      </c>
      <c r="BC4">
        <v>0.60372468356993003</v>
      </c>
      <c r="BD4">
        <v>2.0082614784162298</v>
      </c>
      <c r="BE4">
        <v>0.50206536960405801</v>
      </c>
      <c r="BF4">
        <v>50.21</v>
      </c>
      <c r="BH4">
        <f>index_age[[#This Row],[index_percentage]]-BF5</f>
        <v>20.490000000000002</v>
      </c>
    </row>
    <row r="5" spans="1:60" x14ac:dyDescent="0.5">
      <c r="A5" s="1" t="s">
        <v>197</v>
      </c>
      <c r="B5">
        <v>4</v>
      </c>
      <c r="C5" s="1" t="s">
        <v>17</v>
      </c>
      <c r="D5" s="1" t="s">
        <v>16</v>
      </c>
      <c r="E5">
        <v>63</v>
      </c>
      <c r="F5" s="2" t="s">
        <v>198</v>
      </c>
      <c r="G5" s="1" t="s">
        <v>199</v>
      </c>
      <c r="H5" s="1" t="s">
        <v>200</v>
      </c>
      <c r="I5" s="1" t="s">
        <v>201</v>
      </c>
      <c r="J5" s="1" t="s">
        <v>202</v>
      </c>
      <c r="K5" s="1" t="s">
        <v>203</v>
      </c>
      <c r="L5" s="1" t="s">
        <v>204</v>
      </c>
      <c r="M5" s="1" t="s">
        <v>205</v>
      </c>
      <c r="N5" s="1" t="s">
        <v>206</v>
      </c>
      <c r="O5" s="1" t="s">
        <v>207</v>
      </c>
      <c r="P5" s="1" t="s">
        <v>125</v>
      </c>
      <c r="Q5" s="1" t="s">
        <v>208</v>
      </c>
      <c r="R5">
        <v>64.5</v>
      </c>
      <c r="S5" s="1" t="s">
        <v>197</v>
      </c>
      <c r="T5" s="1" t="s">
        <v>209</v>
      </c>
      <c r="U5" s="1" t="s">
        <v>210</v>
      </c>
      <c r="V5">
        <v>26.19</v>
      </c>
      <c r="W5" s="1" t="s">
        <v>197</v>
      </c>
      <c r="X5" s="1" t="s">
        <v>160</v>
      </c>
      <c r="Y5" s="1" t="s">
        <v>125</v>
      </c>
      <c r="Z5" s="1" t="s">
        <v>211</v>
      </c>
      <c r="AA5" s="1" t="s">
        <v>143</v>
      </c>
      <c r="AB5" s="1" t="s">
        <v>212</v>
      </c>
      <c r="AC5" s="1" t="s">
        <v>213</v>
      </c>
      <c r="AD5" s="1" t="s">
        <v>214</v>
      </c>
      <c r="AE5" s="1" t="s">
        <v>215</v>
      </c>
      <c r="AF5" s="1" t="s">
        <v>216</v>
      </c>
      <c r="AG5">
        <v>34.229999999999997</v>
      </c>
      <c r="AH5" s="1" t="s">
        <v>197</v>
      </c>
      <c r="AI5" s="1" t="s">
        <v>217</v>
      </c>
      <c r="AJ5" s="1" t="s">
        <v>217</v>
      </c>
      <c r="AK5" s="1" t="s">
        <v>98</v>
      </c>
      <c r="AL5" s="1" t="s">
        <v>130</v>
      </c>
      <c r="AM5" s="1" t="s">
        <v>217</v>
      </c>
      <c r="AN5" s="1" t="s">
        <v>160</v>
      </c>
      <c r="AO5" s="1" t="s">
        <v>130</v>
      </c>
      <c r="AP5" s="1" t="s">
        <v>159</v>
      </c>
      <c r="AQ5" s="1" t="s">
        <v>161</v>
      </c>
      <c r="AR5" s="1" t="s">
        <v>218</v>
      </c>
      <c r="AS5" s="1" t="s">
        <v>218</v>
      </c>
      <c r="AT5" s="1" t="s">
        <v>143</v>
      </c>
      <c r="AU5">
        <v>22.95</v>
      </c>
      <c r="AV5">
        <v>0.35502251631283899</v>
      </c>
      <c r="AW5">
        <v>0.64497748368716101</v>
      </c>
      <c r="AX5">
        <v>0.26190476190476197</v>
      </c>
      <c r="AY5">
        <v>0.73809523809523803</v>
      </c>
      <c r="AZ5">
        <v>0.34233626796628203</v>
      </c>
      <c r="BA5">
        <v>0.65766373203371797</v>
      </c>
      <c r="BB5">
        <v>0.22949735449735501</v>
      </c>
      <c r="BC5">
        <v>0.77050264550264502</v>
      </c>
      <c r="BD5">
        <v>1.1887609006812401</v>
      </c>
      <c r="BE5">
        <v>0.29719022517031002</v>
      </c>
      <c r="BF5">
        <v>29.72</v>
      </c>
    </row>
    <row r="6" spans="1:60" x14ac:dyDescent="0.5">
      <c r="A6" s="1" t="s">
        <v>219</v>
      </c>
      <c r="B6">
        <v>5</v>
      </c>
      <c r="C6" s="1" t="s">
        <v>18</v>
      </c>
      <c r="D6" s="1" t="s">
        <v>15</v>
      </c>
      <c r="E6">
        <v>95</v>
      </c>
      <c r="F6" s="2" t="s">
        <v>220</v>
      </c>
      <c r="G6" s="1" t="s">
        <v>221</v>
      </c>
      <c r="H6" s="1" t="s">
        <v>222</v>
      </c>
      <c r="I6" s="1" t="s">
        <v>223</v>
      </c>
      <c r="J6" s="1" t="s">
        <v>224</v>
      </c>
      <c r="K6" s="1" t="s">
        <v>225</v>
      </c>
      <c r="L6" s="1" t="s">
        <v>226</v>
      </c>
      <c r="M6" s="1" t="s">
        <v>227</v>
      </c>
      <c r="N6" s="1" t="s">
        <v>228</v>
      </c>
      <c r="O6" s="1" t="s">
        <v>229</v>
      </c>
      <c r="P6" s="1" t="s">
        <v>208</v>
      </c>
      <c r="Q6" s="1" t="s">
        <v>230</v>
      </c>
      <c r="R6">
        <v>65.959999999999994</v>
      </c>
      <c r="S6" s="1" t="s">
        <v>219</v>
      </c>
      <c r="T6" s="1" t="s">
        <v>231</v>
      </c>
      <c r="U6" s="1" t="s">
        <v>232</v>
      </c>
      <c r="V6">
        <v>59.47</v>
      </c>
      <c r="W6" s="1" t="s">
        <v>219</v>
      </c>
      <c r="X6" s="1" t="s">
        <v>233</v>
      </c>
      <c r="Y6" s="1" t="s">
        <v>234</v>
      </c>
      <c r="Z6" s="1" t="s">
        <v>235</v>
      </c>
      <c r="AA6" s="1" t="s">
        <v>236</v>
      </c>
      <c r="AB6" s="1" t="s">
        <v>237</v>
      </c>
      <c r="AC6" s="1" t="s">
        <v>238</v>
      </c>
      <c r="AD6" s="1" t="s">
        <v>239</v>
      </c>
      <c r="AE6" s="1" t="s">
        <v>240</v>
      </c>
      <c r="AF6" s="1" t="s">
        <v>241</v>
      </c>
      <c r="AG6">
        <v>39.82</v>
      </c>
      <c r="AH6" s="1" t="s">
        <v>219</v>
      </c>
      <c r="AI6" s="1" t="s">
        <v>242</v>
      </c>
      <c r="AJ6" s="1" t="s">
        <v>243</v>
      </c>
      <c r="AK6" s="1" t="s">
        <v>244</v>
      </c>
      <c r="AL6" s="1" t="s">
        <v>122</v>
      </c>
      <c r="AM6" s="1" t="s">
        <v>245</v>
      </c>
      <c r="AN6" s="1" t="s">
        <v>246</v>
      </c>
      <c r="AO6" s="1" t="s">
        <v>247</v>
      </c>
      <c r="AP6" s="1" t="s">
        <v>248</v>
      </c>
      <c r="AQ6" s="1" t="s">
        <v>249</v>
      </c>
      <c r="AR6" s="1" t="s">
        <v>250</v>
      </c>
      <c r="AS6" s="1" t="s">
        <v>251</v>
      </c>
      <c r="AT6" s="1" t="s">
        <v>241</v>
      </c>
      <c r="AU6">
        <v>42.1</v>
      </c>
      <c r="AV6">
        <v>0.340418353576248</v>
      </c>
      <c r="AW6">
        <v>0.65958164642375205</v>
      </c>
      <c r="AX6">
        <v>0.59473684210526301</v>
      </c>
      <c r="AY6">
        <v>0.40526315789473699</v>
      </c>
      <c r="AZ6">
        <v>0.398161788619315</v>
      </c>
      <c r="BA6">
        <v>0.60183821138068505</v>
      </c>
      <c r="BB6">
        <v>0.42100369628768503</v>
      </c>
      <c r="BC6">
        <v>0.57899630371231503</v>
      </c>
      <c r="BD6">
        <v>1.7543206805885101</v>
      </c>
      <c r="BE6">
        <v>0.43858017014712802</v>
      </c>
      <c r="BF6">
        <v>43.86</v>
      </c>
      <c r="BH6">
        <f>index_age[[#This Row],[index_percentage]]-BF7</f>
        <v>-0.82999999999999829</v>
      </c>
    </row>
    <row r="7" spans="1:60" x14ac:dyDescent="0.5">
      <c r="A7" s="1" t="s">
        <v>252</v>
      </c>
      <c r="B7">
        <v>6</v>
      </c>
      <c r="C7" s="1" t="s">
        <v>18</v>
      </c>
      <c r="D7" s="1" t="s">
        <v>16</v>
      </c>
      <c r="E7">
        <v>56</v>
      </c>
      <c r="F7" s="2" t="s">
        <v>253</v>
      </c>
      <c r="G7" s="1" t="s">
        <v>254</v>
      </c>
      <c r="H7" s="1" t="s">
        <v>255</v>
      </c>
      <c r="I7" s="1" t="s">
        <v>256</v>
      </c>
      <c r="J7" s="1" t="s">
        <v>257</v>
      </c>
      <c r="K7" s="1" t="s">
        <v>258</v>
      </c>
      <c r="L7" s="1" t="s">
        <v>259</v>
      </c>
      <c r="M7" s="1" t="s">
        <v>260</v>
      </c>
      <c r="N7" s="1" t="s">
        <v>261</v>
      </c>
      <c r="O7" s="1" t="s">
        <v>262</v>
      </c>
      <c r="P7" s="1" t="s">
        <v>263</v>
      </c>
      <c r="Q7" s="1" t="s">
        <v>264</v>
      </c>
      <c r="R7">
        <v>48.56</v>
      </c>
      <c r="S7" s="1" t="s">
        <v>252</v>
      </c>
      <c r="T7" s="1" t="s">
        <v>265</v>
      </c>
      <c r="U7" s="1" t="s">
        <v>110</v>
      </c>
      <c r="V7">
        <v>51.79</v>
      </c>
      <c r="W7" s="1" t="s">
        <v>252</v>
      </c>
      <c r="X7" s="1" t="s">
        <v>266</v>
      </c>
      <c r="Y7" s="1" t="s">
        <v>267</v>
      </c>
      <c r="Z7" s="1" t="s">
        <v>268</v>
      </c>
      <c r="AA7" s="1" t="s">
        <v>269</v>
      </c>
      <c r="AB7" s="1" t="s">
        <v>270</v>
      </c>
      <c r="AC7" s="1" t="s">
        <v>271</v>
      </c>
      <c r="AD7" s="1" t="s">
        <v>272</v>
      </c>
      <c r="AE7" s="1" t="s">
        <v>273</v>
      </c>
      <c r="AF7" s="1" t="s">
        <v>274</v>
      </c>
      <c r="AG7">
        <v>35.57</v>
      </c>
      <c r="AH7" s="1" t="s">
        <v>252</v>
      </c>
      <c r="AI7" s="1" t="s">
        <v>275</v>
      </c>
      <c r="AJ7" s="1" t="s">
        <v>266</v>
      </c>
      <c r="AK7" s="1" t="s">
        <v>276</v>
      </c>
      <c r="AL7" s="1" t="s">
        <v>277</v>
      </c>
      <c r="AM7" s="1" t="s">
        <v>278</v>
      </c>
      <c r="AN7" s="1" t="s">
        <v>209</v>
      </c>
      <c r="AO7" s="1" t="s">
        <v>189</v>
      </c>
      <c r="AP7" s="1" t="s">
        <v>159</v>
      </c>
      <c r="AQ7" s="1" t="s">
        <v>214</v>
      </c>
      <c r="AR7" s="1" t="s">
        <v>279</v>
      </c>
      <c r="AS7" s="1" t="s">
        <v>280</v>
      </c>
      <c r="AT7" s="1" t="s">
        <v>281</v>
      </c>
      <c r="AU7">
        <v>39.97</v>
      </c>
      <c r="AV7">
        <v>0.51444388681230802</v>
      </c>
      <c r="AW7">
        <v>0.48555611318769198</v>
      </c>
      <c r="AX7">
        <v>0.51785714285714302</v>
      </c>
      <c r="AY7">
        <v>0.48214285714285698</v>
      </c>
      <c r="AZ7">
        <v>0.35573535287494101</v>
      </c>
      <c r="BA7">
        <v>0.64426464712505904</v>
      </c>
      <c r="BB7">
        <v>0.399732439206123</v>
      </c>
      <c r="BC7">
        <v>0.600267560793877</v>
      </c>
      <c r="BD7">
        <v>1.7877688217505101</v>
      </c>
      <c r="BE7">
        <v>0.44694220543762903</v>
      </c>
      <c r="BF7">
        <v>44.69</v>
      </c>
    </row>
    <row r="8" spans="1:60" x14ac:dyDescent="0.5">
      <c r="A8" s="1" t="s">
        <v>282</v>
      </c>
      <c r="B8">
        <v>7</v>
      </c>
      <c r="C8" s="1" t="s">
        <v>19</v>
      </c>
      <c r="D8" s="1" t="s">
        <v>15</v>
      </c>
      <c r="E8">
        <v>41</v>
      </c>
      <c r="F8" s="2" t="s">
        <v>283</v>
      </c>
      <c r="G8" s="1" t="s">
        <v>284</v>
      </c>
      <c r="H8" s="1" t="s">
        <v>285</v>
      </c>
      <c r="I8" s="1" t="s">
        <v>286</v>
      </c>
      <c r="J8" s="1" t="s">
        <v>287</v>
      </c>
      <c r="K8" s="1" t="s">
        <v>288</v>
      </c>
      <c r="L8" s="1" t="s">
        <v>289</v>
      </c>
      <c r="M8" s="1" t="s">
        <v>290</v>
      </c>
      <c r="N8" s="1" t="s">
        <v>291</v>
      </c>
      <c r="O8" s="1" t="s">
        <v>292</v>
      </c>
      <c r="P8" s="1" t="s">
        <v>269</v>
      </c>
      <c r="Q8" s="1" t="s">
        <v>293</v>
      </c>
      <c r="R8">
        <v>33.479999999999997</v>
      </c>
      <c r="S8" s="1" t="s">
        <v>282</v>
      </c>
      <c r="T8" s="1" t="s">
        <v>294</v>
      </c>
      <c r="U8" s="1" t="s">
        <v>295</v>
      </c>
      <c r="V8">
        <v>36.590000000000003</v>
      </c>
      <c r="W8" s="1" t="s">
        <v>282</v>
      </c>
      <c r="X8" s="1" t="s">
        <v>296</v>
      </c>
      <c r="Y8" s="1" t="s">
        <v>277</v>
      </c>
      <c r="Z8" s="1" t="s">
        <v>270</v>
      </c>
      <c r="AA8" s="1" t="s">
        <v>297</v>
      </c>
      <c r="AB8" s="1" t="s">
        <v>298</v>
      </c>
      <c r="AC8" s="1" t="s">
        <v>299</v>
      </c>
      <c r="AD8" s="1" t="s">
        <v>300</v>
      </c>
      <c r="AE8" s="1" t="s">
        <v>301</v>
      </c>
      <c r="AF8" s="1" t="s">
        <v>302</v>
      </c>
      <c r="AG8">
        <v>38.82</v>
      </c>
      <c r="AH8" s="1" t="s">
        <v>282</v>
      </c>
      <c r="AI8" s="1" t="s">
        <v>303</v>
      </c>
      <c r="AJ8" s="1" t="s">
        <v>297</v>
      </c>
      <c r="AK8" s="1" t="s">
        <v>304</v>
      </c>
      <c r="AL8" s="1" t="s">
        <v>98</v>
      </c>
      <c r="AM8" s="1" t="s">
        <v>305</v>
      </c>
      <c r="AN8" s="1" t="s">
        <v>306</v>
      </c>
      <c r="AO8" s="1" t="s">
        <v>307</v>
      </c>
      <c r="AP8" s="1" t="s">
        <v>308</v>
      </c>
      <c r="AQ8" s="1" t="s">
        <v>98</v>
      </c>
      <c r="AR8" s="1" t="s">
        <v>160</v>
      </c>
      <c r="AS8" s="1" t="s">
        <v>122</v>
      </c>
      <c r="AT8" s="1" t="s">
        <v>309</v>
      </c>
      <c r="AU8">
        <v>43.56</v>
      </c>
      <c r="AV8">
        <v>0.66523385559333303</v>
      </c>
      <c r="AW8">
        <v>0.33476614440666702</v>
      </c>
      <c r="AX8">
        <v>0.36585365853658502</v>
      </c>
      <c r="AY8">
        <v>0.63414634146341498</v>
      </c>
      <c r="AZ8">
        <v>0.38815244150610001</v>
      </c>
      <c r="BA8">
        <v>0.61184755849390005</v>
      </c>
      <c r="BB8">
        <v>0.435561846689895</v>
      </c>
      <c r="BC8">
        <v>0.56443815331010505</v>
      </c>
      <c r="BD8">
        <v>1.8548018023259101</v>
      </c>
      <c r="BE8">
        <v>0.46370045058147802</v>
      </c>
      <c r="BF8">
        <v>46.37</v>
      </c>
      <c r="BH8">
        <f>index_age[[#This Row],[index_percentage]]-BF9</f>
        <v>9.8999999999999986</v>
      </c>
    </row>
    <row r="9" spans="1:60" x14ac:dyDescent="0.5">
      <c r="A9" s="1" t="s">
        <v>310</v>
      </c>
      <c r="B9">
        <v>8</v>
      </c>
      <c r="C9" s="1" t="s">
        <v>19</v>
      </c>
      <c r="D9" s="1" t="s">
        <v>16</v>
      </c>
      <c r="E9">
        <v>68</v>
      </c>
      <c r="F9" s="2" t="s">
        <v>311</v>
      </c>
      <c r="G9" s="1" t="s">
        <v>312</v>
      </c>
      <c r="H9" s="1" t="s">
        <v>313</v>
      </c>
      <c r="I9" s="1" t="s">
        <v>314</v>
      </c>
      <c r="J9" s="1" t="s">
        <v>315</v>
      </c>
      <c r="K9" s="1" t="s">
        <v>316</v>
      </c>
      <c r="L9" s="1" t="s">
        <v>317</v>
      </c>
      <c r="M9" s="1" t="s">
        <v>318</v>
      </c>
      <c r="N9" s="1" t="s">
        <v>319</v>
      </c>
      <c r="O9" s="1" t="s">
        <v>320</v>
      </c>
      <c r="P9" s="1" t="s">
        <v>159</v>
      </c>
      <c r="Q9" s="1" t="s">
        <v>112</v>
      </c>
      <c r="R9">
        <v>42.33</v>
      </c>
      <c r="S9" s="1" t="s">
        <v>310</v>
      </c>
      <c r="T9" s="1" t="s">
        <v>321</v>
      </c>
      <c r="U9" s="1" t="s">
        <v>322</v>
      </c>
      <c r="V9">
        <v>27.94</v>
      </c>
      <c r="W9" s="1" t="s">
        <v>310</v>
      </c>
      <c r="X9" s="1" t="s">
        <v>323</v>
      </c>
      <c r="Y9" s="1" t="s">
        <v>234</v>
      </c>
      <c r="Z9" s="1" t="s">
        <v>130</v>
      </c>
      <c r="AA9" s="1" t="s">
        <v>324</v>
      </c>
      <c r="AB9" s="1" t="s">
        <v>325</v>
      </c>
      <c r="AC9" s="1" t="s">
        <v>326</v>
      </c>
      <c r="AD9" s="1" t="s">
        <v>327</v>
      </c>
      <c r="AE9" s="1" t="s">
        <v>328</v>
      </c>
      <c r="AF9" s="1" t="s">
        <v>329</v>
      </c>
      <c r="AG9">
        <v>30.95</v>
      </c>
      <c r="AH9" s="1" t="s">
        <v>310</v>
      </c>
      <c r="AI9" s="1" t="s">
        <v>330</v>
      </c>
      <c r="AJ9" s="1" t="s">
        <v>331</v>
      </c>
      <c r="AK9" s="1" t="s">
        <v>98</v>
      </c>
      <c r="AL9" s="1" t="s">
        <v>130</v>
      </c>
      <c r="AM9" s="1" t="s">
        <v>332</v>
      </c>
      <c r="AN9" s="1" t="s">
        <v>306</v>
      </c>
      <c r="AO9" s="1" t="s">
        <v>130</v>
      </c>
      <c r="AP9" s="1" t="s">
        <v>130</v>
      </c>
      <c r="AQ9" s="1" t="s">
        <v>333</v>
      </c>
      <c r="AR9" s="1" t="s">
        <v>334</v>
      </c>
      <c r="AS9" s="1" t="s">
        <v>335</v>
      </c>
      <c r="AT9" s="1" t="s">
        <v>336</v>
      </c>
      <c r="AU9">
        <v>29.32</v>
      </c>
      <c r="AV9">
        <v>0.57668282861175801</v>
      </c>
      <c r="AW9">
        <v>0.42331717138824199</v>
      </c>
      <c r="AX9">
        <v>0.27941176470588203</v>
      </c>
      <c r="AY9">
        <v>0.72058823529411797</v>
      </c>
      <c r="AZ9">
        <v>0.30946301147539501</v>
      </c>
      <c r="BA9">
        <v>0.69053698852460499</v>
      </c>
      <c r="BB9">
        <v>0.293208179121347</v>
      </c>
      <c r="BC9">
        <v>0.706791820878653</v>
      </c>
      <c r="BD9">
        <v>1.4587657839143799</v>
      </c>
      <c r="BE9">
        <v>0.36469144597859499</v>
      </c>
      <c r="BF9">
        <v>36.47</v>
      </c>
    </row>
    <row r="10" spans="1:60" x14ac:dyDescent="0.5">
      <c r="A10" s="1" t="s">
        <v>337</v>
      </c>
      <c r="B10">
        <v>9</v>
      </c>
      <c r="C10" s="1" t="s">
        <v>20</v>
      </c>
      <c r="D10" s="1" t="s">
        <v>15</v>
      </c>
      <c r="E10">
        <v>109</v>
      </c>
      <c r="F10" s="2" t="s">
        <v>338</v>
      </c>
      <c r="G10" s="1" t="s">
        <v>339</v>
      </c>
      <c r="H10" s="1" t="s">
        <v>340</v>
      </c>
      <c r="I10" s="1" t="s">
        <v>341</v>
      </c>
      <c r="J10" s="1" t="s">
        <v>342</v>
      </c>
      <c r="K10" s="1" t="s">
        <v>343</v>
      </c>
      <c r="L10" s="1" t="s">
        <v>344</v>
      </c>
      <c r="M10" s="1" t="s">
        <v>345</v>
      </c>
      <c r="N10" s="1" t="s">
        <v>346</v>
      </c>
      <c r="O10" s="1" t="s">
        <v>347</v>
      </c>
      <c r="P10" s="1" t="s">
        <v>307</v>
      </c>
      <c r="Q10" s="1" t="s">
        <v>348</v>
      </c>
      <c r="R10">
        <v>26.42</v>
      </c>
      <c r="S10" s="1" t="s">
        <v>337</v>
      </c>
      <c r="T10" s="1" t="s">
        <v>349</v>
      </c>
      <c r="U10" s="1" t="s">
        <v>350</v>
      </c>
      <c r="V10">
        <v>38.07</v>
      </c>
      <c r="W10" s="1" t="s">
        <v>337</v>
      </c>
      <c r="X10" s="1" t="s">
        <v>351</v>
      </c>
      <c r="Y10" s="1" t="s">
        <v>352</v>
      </c>
      <c r="Z10" s="1" t="s">
        <v>353</v>
      </c>
      <c r="AA10" s="1" t="s">
        <v>354</v>
      </c>
      <c r="AB10" s="1" t="s">
        <v>355</v>
      </c>
      <c r="AC10" s="1" t="s">
        <v>356</v>
      </c>
      <c r="AD10" s="1" t="s">
        <v>357</v>
      </c>
      <c r="AE10" s="1" t="s">
        <v>358</v>
      </c>
      <c r="AF10" s="1" t="s">
        <v>359</v>
      </c>
      <c r="AG10">
        <v>44.3</v>
      </c>
      <c r="AH10" s="1" t="s">
        <v>337</v>
      </c>
      <c r="AI10" s="1" t="s">
        <v>360</v>
      </c>
      <c r="AJ10" s="1" t="s">
        <v>361</v>
      </c>
      <c r="AK10" s="1" t="s">
        <v>362</v>
      </c>
      <c r="AL10" s="1" t="s">
        <v>130</v>
      </c>
      <c r="AM10" s="1" t="s">
        <v>363</v>
      </c>
      <c r="AN10" s="1" t="s">
        <v>364</v>
      </c>
      <c r="AO10" s="1" t="s">
        <v>365</v>
      </c>
      <c r="AP10" s="1" t="s">
        <v>302</v>
      </c>
      <c r="AQ10" s="1" t="s">
        <v>366</v>
      </c>
      <c r="AR10" s="1" t="s">
        <v>367</v>
      </c>
      <c r="AS10" s="1" t="s">
        <v>368</v>
      </c>
      <c r="AT10" s="1" t="s">
        <v>369</v>
      </c>
      <c r="AU10">
        <v>40.700000000000003</v>
      </c>
      <c r="AV10">
        <v>0.73576349010100395</v>
      </c>
      <c r="AW10">
        <v>0.264236509898996</v>
      </c>
      <c r="AX10">
        <v>0.38073394495412799</v>
      </c>
      <c r="AY10">
        <v>0.61926605504587195</v>
      </c>
      <c r="AZ10">
        <v>0.44299912625600701</v>
      </c>
      <c r="BA10">
        <v>0.55700087374399299</v>
      </c>
      <c r="BB10">
        <v>0.40696355759429198</v>
      </c>
      <c r="BC10">
        <v>0.59303644240570796</v>
      </c>
      <c r="BD10">
        <v>1.96646011890543</v>
      </c>
      <c r="BE10">
        <v>0.49161502972635801</v>
      </c>
      <c r="BF10">
        <v>49.16</v>
      </c>
      <c r="BH10">
        <f>index_age[[#This Row],[index_percentage]]-BF11</f>
        <v>2.029999999999994</v>
      </c>
    </row>
    <row r="11" spans="1:60" x14ac:dyDescent="0.5">
      <c r="A11" s="1" t="s">
        <v>370</v>
      </c>
      <c r="B11">
        <v>10</v>
      </c>
      <c r="C11" s="1" t="s">
        <v>20</v>
      </c>
      <c r="D11" s="1" t="s">
        <v>16</v>
      </c>
      <c r="E11">
        <v>23</v>
      </c>
      <c r="F11" s="2" t="s">
        <v>371</v>
      </c>
      <c r="G11" s="1" t="s">
        <v>130</v>
      </c>
      <c r="H11" s="1" t="s">
        <v>372</v>
      </c>
      <c r="I11" s="1" t="s">
        <v>373</v>
      </c>
      <c r="J11" s="1" t="s">
        <v>374</v>
      </c>
      <c r="K11" s="1" t="s">
        <v>375</v>
      </c>
      <c r="L11" s="1" t="s">
        <v>376</v>
      </c>
      <c r="M11" s="1" t="s">
        <v>377</v>
      </c>
      <c r="N11" s="1" t="s">
        <v>139</v>
      </c>
      <c r="O11" s="1" t="s">
        <v>378</v>
      </c>
      <c r="P11" s="1" t="s">
        <v>130</v>
      </c>
      <c r="Q11" s="1" t="s">
        <v>379</v>
      </c>
      <c r="R11">
        <v>28.03</v>
      </c>
      <c r="S11" s="1" t="s">
        <v>370</v>
      </c>
      <c r="T11" s="1" t="s">
        <v>380</v>
      </c>
      <c r="U11" s="1" t="s">
        <v>380</v>
      </c>
      <c r="V11">
        <v>34.78</v>
      </c>
      <c r="W11" s="1" t="s">
        <v>370</v>
      </c>
      <c r="X11" s="1" t="s">
        <v>381</v>
      </c>
      <c r="Y11" s="1" t="s">
        <v>125</v>
      </c>
      <c r="Z11" s="1" t="s">
        <v>382</v>
      </c>
      <c r="AA11" s="1" t="s">
        <v>268</v>
      </c>
      <c r="AB11" s="1" t="s">
        <v>383</v>
      </c>
      <c r="AC11" s="1" t="s">
        <v>384</v>
      </c>
      <c r="AD11" s="1" t="s">
        <v>385</v>
      </c>
      <c r="AE11" s="1" t="s">
        <v>384</v>
      </c>
      <c r="AF11" s="1" t="s">
        <v>386</v>
      </c>
      <c r="AG11">
        <v>43.64</v>
      </c>
      <c r="AH11" s="1" t="s">
        <v>370</v>
      </c>
      <c r="AI11" s="1" t="s">
        <v>268</v>
      </c>
      <c r="AJ11" s="1" t="s">
        <v>190</v>
      </c>
      <c r="AK11" s="1" t="s">
        <v>98</v>
      </c>
      <c r="AL11" s="1" t="s">
        <v>130</v>
      </c>
      <c r="AM11" s="1" t="s">
        <v>386</v>
      </c>
      <c r="AN11" s="1" t="s">
        <v>277</v>
      </c>
      <c r="AO11" s="1" t="s">
        <v>277</v>
      </c>
      <c r="AP11" s="1" t="s">
        <v>196</v>
      </c>
      <c r="AQ11" s="1" t="s">
        <v>98</v>
      </c>
      <c r="AR11" s="1" t="s">
        <v>279</v>
      </c>
      <c r="AS11" s="1" t="s">
        <v>387</v>
      </c>
      <c r="AT11" s="1" t="s">
        <v>388</v>
      </c>
      <c r="AU11">
        <v>38.119999999999997</v>
      </c>
      <c r="AV11">
        <v>0.71967963386727696</v>
      </c>
      <c r="AW11">
        <v>0.28032036613272299</v>
      </c>
      <c r="AX11">
        <v>0.34782608695652201</v>
      </c>
      <c r="AY11">
        <v>0.65217391304347805</v>
      </c>
      <c r="AZ11">
        <v>0.43635053818120201</v>
      </c>
      <c r="BA11">
        <v>0.56364946181879805</v>
      </c>
      <c r="BB11">
        <v>0.38124523264683402</v>
      </c>
      <c r="BC11">
        <v>0.61875476735316604</v>
      </c>
      <c r="BD11">
        <v>1.88510149165184</v>
      </c>
      <c r="BE11">
        <v>0.47127537291295901</v>
      </c>
      <c r="BF11">
        <v>47.13</v>
      </c>
    </row>
    <row r="12" spans="1:60" x14ac:dyDescent="0.5">
      <c r="A12" s="1" t="s">
        <v>389</v>
      </c>
      <c r="B12">
        <v>11</v>
      </c>
      <c r="C12" s="1" t="s">
        <v>21</v>
      </c>
      <c r="D12" s="1" t="s">
        <v>15</v>
      </c>
      <c r="E12">
        <v>88</v>
      </c>
      <c r="F12" s="2" t="s">
        <v>390</v>
      </c>
      <c r="G12" s="1" t="s">
        <v>391</v>
      </c>
      <c r="H12" s="1" t="s">
        <v>392</v>
      </c>
      <c r="I12" s="1" t="s">
        <v>393</v>
      </c>
      <c r="J12" s="1" t="s">
        <v>394</v>
      </c>
      <c r="K12" s="1" t="s">
        <v>395</v>
      </c>
      <c r="L12" s="1" t="s">
        <v>396</v>
      </c>
      <c r="M12" s="1" t="s">
        <v>397</v>
      </c>
      <c r="N12" s="1" t="s">
        <v>398</v>
      </c>
      <c r="O12" s="1" t="s">
        <v>399</v>
      </c>
      <c r="P12" s="1" t="s">
        <v>400</v>
      </c>
      <c r="Q12" s="1" t="s">
        <v>401</v>
      </c>
      <c r="R12">
        <v>51.45</v>
      </c>
      <c r="S12" s="1" t="s">
        <v>389</v>
      </c>
      <c r="T12" s="1" t="s">
        <v>402</v>
      </c>
      <c r="U12" s="1" t="s">
        <v>246</v>
      </c>
      <c r="V12">
        <v>38.64</v>
      </c>
      <c r="W12" s="1" t="s">
        <v>389</v>
      </c>
      <c r="X12" s="1" t="s">
        <v>403</v>
      </c>
      <c r="Y12" s="1" t="s">
        <v>404</v>
      </c>
      <c r="Z12" s="1" t="s">
        <v>268</v>
      </c>
      <c r="AA12" s="1" t="s">
        <v>405</v>
      </c>
      <c r="AB12" s="1" t="s">
        <v>406</v>
      </c>
      <c r="AC12" s="1" t="s">
        <v>407</v>
      </c>
      <c r="AD12" s="1" t="s">
        <v>408</v>
      </c>
      <c r="AE12" s="1" t="s">
        <v>402</v>
      </c>
      <c r="AF12" s="1" t="s">
        <v>409</v>
      </c>
      <c r="AG12">
        <v>44.73</v>
      </c>
      <c r="AH12" s="1" t="s">
        <v>389</v>
      </c>
      <c r="AI12" s="1" t="s">
        <v>410</v>
      </c>
      <c r="AJ12" s="1" t="s">
        <v>411</v>
      </c>
      <c r="AK12" s="1" t="s">
        <v>412</v>
      </c>
      <c r="AL12" s="1" t="s">
        <v>277</v>
      </c>
      <c r="AM12" s="1" t="s">
        <v>413</v>
      </c>
      <c r="AN12" s="1" t="s">
        <v>414</v>
      </c>
      <c r="AO12" s="1" t="s">
        <v>415</v>
      </c>
      <c r="AP12" s="1" t="s">
        <v>416</v>
      </c>
      <c r="AQ12" s="1" t="s">
        <v>98</v>
      </c>
      <c r="AR12" s="1" t="s">
        <v>417</v>
      </c>
      <c r="AS12" s="1" t="s">
        <v>327</v>
      </c>
      <c r="AT12" s="1" t="s">
        <v>273</v>
      </c>
      <c r="AU12">
        <v>50.52</v>
      </c>
      <c r="AV12">
        <v>0.485542709767398</v>
      </c>
      <c r="AW12">
        <v>0.514457290232602</v>
      </c>
      <c r="AX12">
        <v>0.38636363636363602</v>
      </c>
      <c r="AY12">
        <v>0.61363636363636398</v>
      </c>
      <c r="AZ12">
        <v>0.447283333747649</v>
      </c>
      <c r="BA12">
        <v>0.55271666625235105</v>
      </c>
      <c r="BB12">
        <v>0.50522381219159096</v>
      </c>
      <c r="BC12">
        <v>0.49477618780840898</v>
      </c>
      <c r="BD12">
        <v>1.8244134920702699</v>
      </c>
      <c r="BE12">
        <v>0.45610337301756798</v>
      </c>
      <c r="BF12">
        <v>45.61</v>
      </c>
      <c r="BH12">
        <f>index_age[[#This Row],[index_percentage]]-BF13</f>
        <v>3.6400000000000006</v>
      </c>
    </row>
    <row r="13" spans="1:60" x14ac:dyDescent="0.5">
      <c r="A13" s="1" t="s">
        <v>418</v>
      </c>
      <c r="B13">
        <v>12</v>
      </c>
      <c r="C13" s="1" t="s">
        <v>21</v>
      </c>
      <c r="D13" s="1" t="s">
        <v>16</v>
      </c>
      <c r="E13">
        <v>74</v>
      </c>
      <c r="F13" s="2" t="s">
        <v>419</v>
      </c>
      <c r="G13" s="1" t="s">
        <v>420</v>
      </c>
      <c r="H13" s="1" t="s">
        <v>421</v>
      </c>
      <c r="I13" s="1" t="s">
        <v>422</v>
      </c>
      <c r="J13" s="1" t="s">
        <v>423</v>
      </c>
      <c r="K13" s="1" t="s">
        <v>424</v>
      </c>
      <c r="L13" s="1" t="s">
        <v>425</v>
      </c>
      <c r="M13" s="1" t="s">
        <v>426</v>
      </c>
      <c r="N13" s="1" t="s">
        <v>427</v>
      </c>
      <c r="O13" s="1" t="s">
        <v>428</v>
      </c>
      <c r="P13" s="1" t="s">
        <v>360</v>
      </c>
      <c r="Q13" s="1" t="s">
        <v>147</v>
      </c>
      <c r="R13">
        <v>54.23</v>
      </c>
      <c r="S13" s="1" t="s">
        <v>418</v>
      </c>
      <c r="T13" s="1" t="s">
        <v>429</v>
      </c>
      <c r="U13" s="1" t="s">
        <v>430</v>
      </c>
      <c r="V13">
        <v>32.43</v>
      </c>
      <c r="W13" s="1" t="s">
        <v>418</v>
      </c>
      <c r="X13" s="1" t="s">
        <v>431</v>
      </c>
      <c r="Y13" s="1" t="s">
        <v>98</v>
      </c>
      <c r="Z13" s="1" t="s">
        <v>130</v>
      </c>
      <c r="AA13" s="1" t="s">
        <v>432</v>
      </c>
      <c r="AB13" s="1" t="s">
        <v>433</v>
      </c>
      <c r="AC13" s="1" t="s">
        <v>434</v>
      </c>
      <c r="AD13" s="1" t="s">
        <v>435</v>
      </c>
      <c r="AE13" s="1" t="s">
        <v>436</v>
      </c>
      <c r="AF13" s="1" t="s">
        <v>437</v>
      </c>
      <c r="AG13">
        <v>44.51</v>
      </c>
      <c r="AH13" s="1" t="s">
        <v>418</v>
      </c>
      <c r="AI13" s="1" t="s">
        <v>438</v>
      </c>
      <c r="AJ13" s="1" t="s">
        <v>439</v>
      </c>
      <c r="AK13" s="1" t="s">
        <v>98</v>
      </c>
      <c r="AL13" s="1" t="s">
        <v>130</v>
      </c>
      <c r="AM13" s="1" t="s">
        <v>440</v>
      </c>
      <c r="AN13" s="1" t="s">
        <v>441</v>
      </c>
      <c r="AO13" s="1" t="s">
        <v>442</v>
      </c>
      <c r="AP13" s="1" t="s">
        <v>246</v>
      </c>
      <c r="AQ13" s="1" t="s">
        <v>443</v>
      </c>
      <c r="AR13" s="1" t="s">
        <v>444</v>
      </c>
      <c r="AS13" s="1" t="s">
        <v>125</v>
      </c>
      <c r="AT13" s="1" t="s">
        <v>445</v>
      </c>
      <c r="AU13">
        <v>45.19</v>
      </c>
      <c r="AV13">
        <v>0.45765209654098499</v>
      </c>
      <c r="AW13">
        <v>0.54234790345901496</v>
      </c>
      <c r="AX13">
        <v>0.32432432432432401</v>
      </c>
      <c r="AY13">
        <v>0.67567567567567599</v>
      </c>
      <c r="AZ13">
        <v>0.44507841174507801</v>
      </c>
      <c r="BA13">
        <v>0.55492158825492199</v>
      </c>
      <c r="BB13">
        <v>0.45193375193375201</v>
      </c>
      <c r="BC13">
        <v>0.54806624806624804</v>
      </c>
      <c r="BD13">
        <v>1.6789885845441399</v>
      </c>
      <c r="BE13">
        <v>0.41974714613603498</v>
      </c>
      <c r="BF13">
        <v>41.97</v>
      </c>
    </row>
    <row r="14" spans="1:60" x14ac:dyDescent="0.5">
      <c r="A14" s="1" t="s">
        <v>446</v>
      </c>
      <c r="B14">
        <v>13</v>
      </c>
      <c r="C14" s="1" t="s">
        <v>22</v>
      </c>
      <c r="D14" s="1" t="s">
        <v>15</v>
      </c>
      <c r="E14">
        <v>105</v>
      </c>
      <c r="F14" s="2" t="s">
        <v>447</v>
      </c>
      <c r="G14" s="1" t="s">
        <v>448</v>
      </c>
      <c r="H14" s="1" t="s">
        <v>449</v>
      </c>
      <c r="I14" s="1" t="s">
        <v>450</v>
      </c>
      <c r="J14" s="1" t="s">
        <v>451</v>
      </c>
      <c r="K14" s="1" t="s">
        <v>452</v>
      </c>
      <c r="L14" s="1" t="s">
        <v>453</v>
      </c>
      <c r="M14" s="1" t="s">
        <v>454</v>
      </c>
      <c r="N14" s="1" t="s">
        <v>455</v>
      </c>
      <c r="O14" s="1" t="s">
        <v>456</v>
      </c>
      <c r="P14" s="1" t="s">
        <v>143</v>
      </c>
      <c r="Q14" s="1" t="s">
        <v>457</v>
      </c>
      <c r="R14">
        <v>28.95</v>
      </c>
      <c r="S14" s="1" t="s">
        <v>446</v>
      </c>
      <c r="T14" s="1" t="s">
        <v>458</v>
      </c>
      <c r="U14" s="1" t="s">
        <v>459</v>
      </c>
      <c r="V14">
        <v>23.81</v>
      </c>
      <c r="W14" s="1" t="s">
        <v>446</v>
      </c>
      <c r="X14" s="1" t="s">
        <v>460</v>
      </c>
      <c r="Y14" s="1" t="s">
        <v>461</v>
      </c>
      <c r="Z14" s="1" t="s">
        <v>462</v>
      </c>
      <c r="AA14" s="1" t="s">
        <v>210</v>
      </c>
      <c r="AB14" s="1" t="s">
        <v>463</v>
      </c>
      <c r="AC14" s="1" t="s">
        <v>464</v>
      </c>
      <c r="AD14" s="1" t="s">
        <v>465</v>
      </c>
      <c r="AE14" s="1" t="s">
        <v>466</v>
      </c>
      <c r="AF14" s="1" t="s">
        <v>160</v>
      </c>
      <c r="AG14">
        <v>34.21</v>
      </c>
      <c r="AH14" s="1" t="s">
        <v>446</v>
      </c>
      <c r="AI14" s="1" t="s">
        <v>467</v>
      </c>
      <c r="AJ14" s="1" t="s">
        <v>468</v>
      </c>
      <c r="AK14" s="1" t="s">
        <v>98</v>
      </c>
      <c r="AL14" s="1" t="s">
        <v>98</v>
      </c>
      <c r="AM14" s="1" t="s">
        <v>469</v>
      </c>
      <c r="AN14" s="1" t="s">
        <v>470</v>
      </c>
      <c r="AO14" s="1" t="s">
        <v>471</v>
      </c>
      <c r="AP14" s="1" t="s">
        <v>472</v>
      </c>
      <c r="AQ14" s="1" t="s">
        <v>98</v>
      </c>
      <c r="AR14" s="1" t="s">
        <v>473</v>
      </c>
      <c r="AS14" s="1" t="s">
        <v>474</v>
      </c>
      <c r="AT14" s="1" t="s">
        <v>191</v>
      </c>
      <c r="AU14">
        <v>42.07</v>
      </c>
      <c r="AV14">
        <v>0.71048988548988601</v>
      </c>
      <c r="AW14">
        <v>0.28951011451011399</v>
      </c>
      <c r="AX14">
        <v>0.238095238095238</v>
      </c>
      <c r="AY14">
        <v>0.76190476190476197</v>
      </c>
      <c r="AZ14">
        <v>0.34210961661942102</v>
      </c>
      <c r="BA14">
        <v>0.65789038338057904</v>
      </c>
      <c r="BB14">
        <v>0.42066395105230098</v>
      </c>
      <c r="BC14">
        <v>0.57933604894769897</v>
      </c>
      <c r="BD14">
        <v>1.7113586912568499</v>
      </c>
      <c r="BE14">
        <v>0.42783967281421098</v>
      </c>
      <c r="BF14">
        <v>42.78</v>
      </c>
      <c r="BH14">
        <f>index_age[[#This Row],[index_percentage]]-BF15</f>
        <v>7.8999999999999986</v>
      </c>
    </row>
    <row r="15" spans="1:60" x14ac:dyDescent="0.5">
      <c r="A15" s="1" t="s">
        <v>475</v>
      </c>
      <c r="B15">
        <v>14</v>
      </c>
      <c r="C15" s="1" t="s">
        <v>22</v>
      </c>
      <c r="D15" s="1" t="s">
        <v>16</v>
      </c>
      <c r="E15">
        <v>49</v>
      </c>
      <c r="F15" s="2" t="s">
        <v>476</v>
      </c>
      <c r="G15" s="1" t="s">
        <v>477</v>
      </c>
      <c r="H15" s="1" t="s">
        <v>478</v>
      </c>
      <c r="I15" s="1" t="s">
        <v>479</v>
      </c>
      <c r="J15" s="1" t="s">
        <v>480</v>
      </c>
      <c r="K15" s="1" t="s">
        <v>481</v>
      </c>
      <c r="L15" s="1" t="s">
        <v>482</v>
      </c>
      <c r="M15" s="1" t="s">
        <v>483</v>
      </c>
      <c r="N15" s="1" t="s">
        <v>484</v>
      </c>
      <c r="O15" s="1" t="s">
        <v>485</v>
      </c>
      <c r="P15" s="1" t="s">
        <v>302</v>
      </c>
      <c r="Q15" s="1" t="s">
        <v>486</v>
      </c>
      <c r="R15">
        <v>49.62</v>
      </c>
      <c r="S15" s="1" t="s">
        <v>475</v>
      </c>
      <c r="T15" s="1" t="s">
        <v>487</v>
      </c>
      <c r="U15" s="1" t="s">
        <v>160</v>
      </c>
      <c r="V15">
        <v>16.329999999999998</v>
      </c>
      <c r="W15" s="1" t="s">
        <v>475</v>
      </c>
      <c r="X15" s="1" t="s">
        <v>487</v>
      </c>
      <c r="Y15" s="1" t="s">
        <v>488</v>
      </c>
      <c r="Z15" s="1" t="s">
        <v>217</v>
      </c>
      <c r="AA15" s="1" t="s">
        <v>489</v>
      </c>
      <c r="AB15" s="1" t="s">
        <v>130</v>
      </c>
      <c r="AC15" s="1" t="s">
        <v>490</v>
      </c>
      <c r="AD15" s="1" t="s">
        <v>491</v>
      </c>
      <c r="AE15" s="1" t="s">
        <v>492</v>
      </c>
      <c r="AF15" s="1" t="s">
        <v>493</v>
      </c>
      <c r="AG15">
        <v>36.380000000000003</v>
      </c>
      <c r="AH15" s="1" t="s">
        <v>475</v>
      </c>
      <c r="AI15" s="1" t="s">
        <v>126</v>
      </c>
      <c r="AJ15" s="1" t="s">
        <v>494</v>
      </c>
      <c r="AK15" s="1" t="s">
        <v>98</v>
      </c>
      <c r="AL15" s="1" t="s">
        <v>130</v>
      </c>
      <c r="AM15" s="1" t="s">
        <v>495</v>
      </c>
      <c r="AN15" s="1" t="s">
        <v>496</v>
      </c>
      <c r="AO15" s="1" t="s">
        <v>497</v>
      </c>
      <c r="AP15" s="1" t="s">
        <v>162</v>
      </c>
      <c r="AQ15" s="1" t="s">
        <v>98</v>
      </c>
      <c r="AR15" s="1" t="s">
        <v>195</v>
      </c>
      <c r="AS15" s="1" t="s">
        <v>498</v>
      </c>
      <c r="AT15" s="1" t="s">
        <v>499</v>
      </c>
      <c r="AU15">
        <v>36.43</v>
      </c>
      <c r="AV15">
        <v>0.50375939849624096</v>
      </c>
      <c r="AW15">
        <v>0.49624060150375898</v>
      </c>
      <c r="AX15">
        <v>0.16326530612244899</v>
      </c>
      <c r="AY15">
        <v>0.83673469387755095</v>
      </c>
      <c r="AZ15">
        <v>0.36383112740762202</v>
      </c>
      <c r="BA15">
        <v>0.63616887259237798</v>
      </c>
      <c r="BB15">
        <v>0.36432160414773201</v>
      </c>
      <c r="BC15">
        <v>0.63567839585226804</v>
      </c>
      <c r="BD15">
        <v>1.3951774361740401</v>
      </c>
      <c r="BE15">
        <v>0.34879435904351103</v>
      </c>
      <c r="BF15">
        <v>34.880000000000003</v>
      </c>
    </row>
    <row r="16" spans="1:60" x14ac:dyDescent="0.5">
      <c r="A16" s="1" t="s">
        <v>500</v>
      </c>
      <c r="B16">
        <v>15</v>
      </c>
      <c r="C16" s="1" t="s">
        <v>23</v>
      </c>
      <c r="D16" s="1" t="s">
        <v>15</v>
      </c>
      <c r="E16">
        <v>97</v>
      </c>
      <c r="F16" s="2" t="s">
        <v>501</v>
      </c>
      <c r="G16" s="1" t="s">
        <v>502</v>
      </c>
      <c r="H16" s="1" t="s">
        <v>503</v>
      </c>
      <c r="I16" s="1" t="s">
        <v>504</v>
      </c>
      <c r="J16" s="1" t="s">
        <v>505</v>
      </c>
      <c r="K16" s="1" t="s">
        <v>506</v>
      </c>
      <c r="L16" s="1" t="s">
        <v>507</v>
      </c>
      <c r="M16" s="1" t="s">
        <v>508</v>
      </c>
      <c r="N16" s="1" t="s">
        <v>509</v>
      </c>
      <c r="O16" s="1" t="s">
        <v>510</v>
      </c>
      <c r="P16" s="1" t="s">
        <v>511</v>
      </c>
      <c r="Q16" s="1" t="s">
        <v>512</v>
      </c>
      <c r="R16">
        <v>42.3</v>
      </c>
      <c r="S16" s="1" t="s">
        <v>500</v>
      </c>
      <c r="T16" s="1" t="s">
        <v>513</v>
      </c>
      <c r="U16" s="1" t="s">
        <v>514</v>
      </c>
      <c r="V16">
        <v>45.36</v>
      </c>
      <c r="W16" s="1" t="s">
        <v>500</v>
      </c>
      <c r="X16" s="1" t="s">
        <v>515</v>
      </c>
      <c r="Y16" s="1" t="s">
        <v>309</v>
      </c>
      <c r="Z16" s="1" t="s">
        <v>130</v>
      </c>
      <c r="AA16" s="1" t="s">
        <v>516</v>
      </c>
      <c r="AB16" s="1" t="s">
        <v>517</v>
      </c>
      <c r="AC16" s="1" t="s">
        <v>518</v>
      </c>
      <c r="AD16" s="1" t="s">
        <v>519</v>
      </c>
      <c r="AE16" s="1" t="s">
        <v>516</v>
      </c>
      <c r="AF16" s="1" t="s">
        <v>520</v>
      </c>
      <c r="AG16">
        <v>38.380000000000003</v>
      </c>
      <c r="AH16" s="1" t="s">
        <v>500</v>
      </c>
      <c r="AI16" s="1" t="s">
        <v>521</v>
      </c>
      <c r="AJ16" s="1" t="s">
        <v>522</v>
      </c>
      <c r="AK16" s="1" t="s">
        <v>523</v>
      </c>
      <c r="AL16" s="1" t="s">
        <v>130</v>
      </c>
      <c r="AM16" s="1" t="s">
        <v>516</v>
      </c>
      <c r="AN16" s="1" t="s">
        <v>524</v>
      </c>
      <c r="AO16" s="1" t="s">
        <v>302</v>
      </c>
      <c r="AP16" s="1" t="s">
        <v>302</v>
      </c>
      <c r="AQ16" s="1" t="s">
        <v>525</v>
      </c>
      <c r="AR16" s="1" t="s">
        <v>130</v>
      </c>
      <c r="AS16" s="1" t="s">
        <v>526</v>
      </c>
      <c r="AT16" s="1" t="s">
        <v>527</v>
      </c>
      <c r="AU16">
        <v>28.28</v>
      </c>
      <c r="AV16">
        <v>0.577046593693465</v>
      </c>
      <c r="AW16">
        <v>0.422953406306535</v>
      </c>
      <c r="AX16">
        <v>0.45360824742268002</v>
      </c>
      <c r="AY16">
        <v>0.54639175257731998</v>
      </c>
      <c r="AZ16">
        <v>0.38380549269410202</v>
      </c>
      <c r="BA16">
        <v>0.61619450730589798</v>
      </c>
      <c r="BB16">
        <v>0.28283786285027801</v>
      </c>
      <c r="BC16">
        <v>0.71716213714972199</v>
      </c>
      <c r="BD16">
        <v>1.6972981966605301</v>
      </c>
      <c r="BE16">
        <v>0.42432454916513102</v>
      </c>
      <c r="BF16">
        <v>42.43</v>
      </c>
      <c r="BH16">
        <f>index_age[[#This Row],[index_percentage]]-BF17</f>
        <v>4.2899999999999991</v>
      </c>
    </row>
    <row r="17" spans="1:60" x14ac:dyDescent="0.5">
      <c r="A17" s="1" t="s">
        <v>528</v>
      </c>
      <c r="B17">
        <v>16</v>
      </c>
      <c r="C17" s="1" t="s">
        <v>23</v>
      </c>
      <c r="D17" s="1" t="s">
        <v>16</v>
      </c>
      <c r="E17">
        <v>45</v>
      </c>
      <c r="F17" s="2" t="s">
        <v>529</v>
      </c>
      <c r="G17" s="1" t="s">
        <v>530</v>
      </c>
      <c r="H17" s="1" t="s">
        <v>531</v>
      </c>
      <c r="I17" s="1" t="s">
        <v>532</v>
      </c>
      <c r="J17" s="1" t="s">
        <v>533</v>
      </c>
      <c r="K17" s="1" t="s">
        <v>534</v>
      </c>
      <c r="L17" s="1" t="s">
        <v>535</v>
      </c>
      <c r="M17" s="1" t="s">
        <v>536</v>
      </c>
      <c r="N17" s="1" t="s">
        <v>537</v>
      </c>
      <c r="O17" s="1" t="s">
        <v>538</v>
      </c>
      <c r="P17" s="1" t="s">
        <v>382</v>
      </c>
      <c r="Q17" s="1" t="s">
        <v>277</v>
      </c>
      <c r="R17">
        <v>40.99</v>
      </c>
      <c r="S17" s="1" t="s">
        <v>528</v>
      </c>
      <c r="T17" s="1" t="s">
        <v>122</v>
      </c>
      <c r="U17" s="1" t="s">
        <v>539</v>
      </c>
      <c r="V17">
        <v>32.22</v>
      </c>
      <c r="W17" s="1" t="s">
        <v>528</v>
      </c>
      <c r="X17" s="1" t="s">
        <v>524</v>
      </c>
      <c r="Y17" s="1" t="s">
        <v>302</v>
      </c>
      <c r="Z17" s="1" t="s">
        <v>130</v>
      </c>
      <c r="AA17" s="1" t="s">
        <v>143</v>
      </c>
      <c r="AB17" s="1" t="s">
        <v>143</v>
      </c>
      <c r="AC17" s="1" t="s">
        <v>488</v>
      </c>
      <c r="AD17" s="1" t="s">
        <v>404</v>
      </c>
      <c r="AE17" s="1" t="s">
        <v>368</v>
      </c>
      <c r="AF17" s="1" t="s">
        <v>540</v>
      </c>
      <c r="AG17">
        <v>34.44</v>
      </c>
      <c r="AH17" s="1" t="s">
        <v>528</v>
      </c>
      <c r="AI17" s="1" t="s">
        <v>541</v>
      </c>
      <c r="AJ17" s="1" t="s">
        <v>542</v>
      </c>
      <c r="AK17" s="1" t="s">
        <v>543</v>
      </c>
      <c r="AL17" s="1" t="s">
        <v>130</v>
      </c>
      <c r="AM17" s="1" t="s">
        <v>368</v>
      </c>
      <c r="AN17" s="1" t="s">
        <v>122</v>
      </c>
      <c r="AO17" s="1" t="s">
        <v>130</v>
      </c>
      <c r="AP17" s="1" t="s">
        <v>122</v>
      </c>
      <c r="AQ17" s="1" t="s">
        <v>544</v>
      </c>
      <c r="AR17" s="1" t="s">
        <v>130</v>
      </c>
      <c r="AS17" s="1" t="s">
        <v>526</v>
      </c>
      <c r="AT17" s="1" t="s">
        <v>143</v>
      </c>
      <c r="AU17">
        <v>26.88</v>
      </c>
      <c r="AV17">
        <v>0.59012345679012301</v>
      </c>
      <c r="AW17">
        <v>0.40987654320987699</v>
      </c>
      <c r="AX17">
        <v>0.32222222222222202</v>
      </c>
      <c r="AY17">
        <v>0.67777777777777803</v>
      </c>
      <c r="AZ17">
        <v>0.344444444444444</v>
      </c>
      <c r="BA17">
        <v>0.655555555555556</v>
      </c>
      <c r="BB17">
        <v>0.26874999999999999</v>
      </c>
      <c r="BC17">
        <v>0.73124999999999996</v>
      </c>
      <c r="BD17">
        <v>1.52554012345679</v>
      </c>
      <c r="BE17">
        <v>0.38138503086419701</v>
      </c>
      <c r="BF17">
        <v>38.14</v>
      </c>
    </row>
    <row r="18" spans="1:60" x14ac:dyDescent="0.5">
      <c r="A18" s="1" t="s">
        <v>545</v>
      </c>
      <c r="B18">
        <v>17</v>
      </c>
      <c r="C18" s="1" t="s">
        <v>24</v>
      </c>
      <c r="D18" s="1" t="s">
        <v>15</v>
      </c>
      <c r="E18">
        <v>106</v>
      </c>
      <c r="F18" s="2" t="s">
        <v>546</v>
      </c>
      <c r="G18" s="1" t="s">
        <v>547</v>
      </c>
      <c r="H18" s="1" t="s">
        <v>548</v>
      </c>
      <c r="I18" s="1" t="s">
        <v>549</v>
      </c>
      <c r="J18" s="1" t="s">
        <v>550</v>
      </c>
      <c r="K18" s="1" t="s">
        <v>551</v>
      </c>
      <c r="L18" s="1" t="s">
        <v>552</v>
      </c>
      <c r="M18" s="1" t="s">
        <v>553</v>
      </c>
      <c r="N18" s="1" t="s">
        <v>554</v>
      </c>
      <c r="O18" s="1" t="s">
        <v>555</v>
      </c>
      <c r="P18" s="1" t="s">
        <v>556</v>
      </c>
      <c r="Q18" s="1" t="s">
        <v>111</v>
      </c>
      <c r="R18">
        <v>43.27</v>
      </c>
      <c r="S18" s="1" t="s">
        <v>545</v>
      </c>
      <c r="T18" s="1" t="s">
        <v>557</v>
      </c>
      <c r="U18" s="1" t="s">
        <v>558</v>
      </c>
      <c r="V18">
        <v>68.87</v>
      </c>
      <c r="W18" s="1" t="s">
        <v>545</v>
      </c>
      <c r="X18" s="1" t="s">
        <v>559</v>
      </c>
      <c r="Y18" s="1" t="s">
        <v>560</v>
      </c>
      <c r="Z18" s="1" t="s">
        <v>195</v>
      </c>
      <c r="AA18" s="1" t="s">
        <v>561</v>
      </c>
      <c r="AB18" s="1" t="s">
        <v>158</v>
      </c>
      <c r="AC18" s="1" t="s">
        <v>562</v>
      </c>
      <c r="AD18" s="1" t="s">
        <v>563</v>
      </c>
      <c r="AE18" s="1" t="s">
        <v>564</v>
      </c>
      <c r="AF18" s="1" t="s">
        <v>565</v>
      </c>
      <c r="AG18">
        <v>40.43</v>
      </c>
      <c r="AH18" s="1" t="s">
        <v>545</v>
      </c>
      <c r="AI18" s="1" t="s">
        <v>566</v>
      </c>
      <c r="AJ18" s="1" t="s">
        <v>567</v>
      </c>
      <c r="AK18" s="1" t="s">
        <v>568</v>
      </c>
      <c r="AL18" s="1" t="s">
        <v>143</v>
      </c>
      <c r="AM18" s="1" t="s">
        <v>149</v>
      </c>
      <c r="AN18" s="1" t="s">
        <v>569</v>
      </c>
      <c r="AO18" s="1" t="s">
        <v>570</v>
      </c>
      <c r="AP18" s="1" t="s">
        <v>571</v>
      </c>
      <c r="AQ18" s="1" t="s">
        <v>572</v>
      </c>
      <c r="AR18" s="1" t="s">
        <v>130</v>
      </c>
      <c r="AS18" s="1" t="s">
        <v>573</v>
      </c>
      <c r="AT18" s="1" t="s">
        <v>562</v>
      </c>
      <c r="AU18">
        <v>33.15</v>
      </c>
      <c r="AV18">
        <v>0.56730341028946396</v>
      </c>
      <c r="AW18">
        <v>0.43269658971053598</v>
      </c>
      <c r="AX18">
        <v>0.68867924528301905</v>
      </c>
      <c r="AY18">
        <v>0.31132075471698101</v>
      </c>
      <c r="AZ18">
        <v>0.40434478777382798</v>
      </c>
      <c r="BA18">
        <v>0.59565521222617202</v>
      </c>
      <c r="BB18">
        <v>0.331475306845123</v>
      </c>
      <c r="BC18">
        <v>0.66852469315487695</v>
      </c>
      <c r="BD18">
        <v>1.9918027501914299</v>
      </c>
      <c r="BE18">
        <v>0.49795068754785898</v>
      </c>
      <c r="BF18">
        <v>49.8</v>
      </c>
      <c r="BH18">
        <f>index_age[[#This Row],[index_percentage]]-BF19</f>
        <v>6.0899999999999963</v>
      </c>
    </row>
    <row r="19" spans="1:60" x14ac:dyDescent="0.5">
      <c r="A19" s="1" t="s">
        <v>574</v>
      </c>
      <c r="B19">
        <v>18</v>
      </c>
      <c r="C19" s="1" t="s">
        <v>24</v>
      </c>
      <c r="D19" s="1" t="s">
        <v>16</v>
      </c>
      <c r="E19">
        <v>33</v>
      </c>
      <c r="F19" s="2" t="s">
        <v>575</v>
      </c>
      <c r="G19" s="1" t="s">
        <v>576</v>
      </c>
      <c r="H19" s="1" t="s">
        <v>577</v>
      </c>
      <c r="I19" s="1" t="s">
        <v>578</v>
      </c>
      <c r="J19" s="1" t="s">
        <v>579</v>
      </c>
      <c r="K19" s="1" t="s">
        <v>580</v>
      </c>
      <c r="L19" s="1" t="s">
        <v>581</v>
      </c>
      <c r="M19" s="1" t="s">
        <v>582</v>
      </c>
      <c r="N19" s="1" t="s">
        <v>583</v>
      </c>
      <c r="O19" s="1" t="s">
        <v>584</v>
      </c>
      <c r="P19" s="1" t="s">
        <v>585</v>
      </c>
      <c r="Q19" s="1" t="s">
        <v>302</v>
      </c>
      <c r="R19">
        <v>46.66</v>
      </c>
      <c r="S19" s="1" t="s">
        <v>574</v>
      </c>
      <c r="T19" s="1" t="s">
        <v>586</v>
      </c>
      <c r="U19" s="1" t="s">
        <v>587</v>
      </c>
      <c r="V19">
        <v>51.52</v>
      </c>
      <c r="W19" s="1" t="s">
        <v>574</v>
      </c>
      <c r="X19" s="1" t="s">
        <v>588</v>
      </c>
      <c r="Y19" s="1" t="s">
        <v>585</v>
      </c>
      <c r="Z19" s="1" t="s">
        <v>444</v>
      </c>
      <c r="AA19" s="1" t="s">
        <v>589</v>
      </c>
      <c r="AB19" s="1" t="s">
        <v>590</v>
      </c>
      <c r="AC19" s="1" t="s">
        <v>591</v>
      </c>
      <c r="AD19" s="1" t="s">
        <v>98</v>
      </c>
      <c r="AE19" s="1" t="s">
        <v>588</v>
      </c>
      <c r="AF19" s="1" t="s">
        <v>592</v>
      </c>
      <c r="AG19">
        <v>34.44</v>
      </c>
      <c r="AH19" s="1" t="s">
        <v>574</v>
      </c>
      <c r="AI19" s="1" t="s">
        <v>148</v>
      </c>
      <c r="AJ19" s="1" t="s">
        <v>593</v>
      </c>
      <c r="AK19" s="1" t="s">
        <v>98</v>
      </c>
      <c r="AL19" s="1" t="s">
        <v>98</v>
      </c>
      <c r="AM19" s="1" t="s">
        <v>594</v>
      </c>
      <c r="AN19" s="1" t="s">
        <v>122</v>
      </c>
      <c r="AO19" s="1" t="s">
        <v>195</v>
      </c>
      <c r="AP19" s="1" t="s">
        <v>191</v>
      </c>
      <c r="AQ19" s="1" t="s">
        <v>488</v>
      </c>
      <c r="AR19" s="1" t="s">
        <v>130</v>
      </c>
      <c r="AS19" s="1" t="s">
        <v>359</v>
      </c>
      <c r="AT19" s="1" t="s">
        <v>595</v>
      </c>
      <c r="AU19">
        <v>35.549999999999997</v>
      </c>
      <c r="AV19">
        <v>0.53344556677889998</v>
      </c>
      <c r="AW19">
        <v>0.46655443322110002</v>
      </c>
      <c r="AX19">
        <v>0.51515151515151503</v>
      </c>
      <c r="AY19">
        <v>0.48484848484848497</v>
      </c>
      <c r="AZ19">
        <v>0.344444444444444</v>
      </c>
      <c r="BA19">
        <v>0.655555555555556</v>
      </c>
      <c r="BB19">
        <v>0.35547138047137999</v>
      </c>
      <c r="BC19">
        <v>0.64452861952861995</v>
      </c>
      <c r="BD19">
        <v>1.7485129068462399</v>
      </c>
      <c r="BE19">
        <v>0.43712822671155999</v>
      </c>
      <c r="BF19">
        <v>43.71</v>
      </c>
    </row>
    <row r="20" spans="1:60" x14ac:dyDescent="0.5">
      <c r="A20" s="1" t="s">
        <v>596</v>
      </c>
      <c r="B20">
        <v>19</v>
      </c>
      <c r="C20" s="1" t="s">
        <v>25</v>
      </c>
      <c r="D20" s="1" t="s">
        <v>15</v>
      </c>
      <c r="E20">
        <v>73</v>
      </c>
      <c r="F20" s="2" t="s">
        <v>597</v>
      </c>
      <c r="G20" s="1" t="s">
        <v>598</v>
      </c>
      <c r="H20" s="1" t="s">
        <v>599</v>
      </c>
      <c r="I20" s="1" t="s">
        <v>600</v>
      </c>
      <c r="J20" s="1" t="s">
        <v>601</v>
      </c>
      <c r="K20" s="1" t="s">
        <v>602</v>
      </c>
      <c r="L20" s="1" t="s">
        <v>603</v>
      </c>
      <c r="M20" s="1" t="s">
        <v>604</v>
      </c>
      <c r="N20" s="1" t="s">
        <v>605</v>
      </c>
      <c r="O20" s="1" t="s">
        <v>606</v>
      </c>
      <c r="P20" s="1" t="s">
        <v>180</v>
      </c>
      <c r="Q20" s="1" t="s">
        <v>209</v>
      </c>
      <c r="R20">
        <v>32.65</v>
      </c>
      <c r="S20" s="1" t="s">
        <v>596</v>
      </c>
      <c r="T20" s="1" t="s">
        <v>607</v>
      </c>
      <c r="U20" s="1" t="s">
        <v>608</v>
      </c>
      <c r="V20">
        <v>51.37</v>
      </c>
      <c r="W20" s="1" t="s">
        <v>596</v>
      </c>
      <c r="X20" s="1" t="s">
        <v>609</v>
      </c>
      <c r="Y20" s="1" t="s">
        <v>610</v>
      </c>
      <c r="Z20" s="1" t="s">
        <v>611</v>
      </c>
      <c r="AA20" s="1" t="s">
        <v>612</v>
      </c>
      <c r="AB20" s="1" t="s">
        <v>613</v>
      </c>
      <c r="AC20" s="1" t="s">
        <v>614</v>
      </c>
      <c r="AD20" s="1" t="s">
        <v>615</v>
      </c>
      <c r="AE20" s="1" t="s">
        <v>616</v>
      </c>
      <c r="AF20" s="1" t="s">
        <v>617</v>
      </c>
      <c r="AG20">
        <v>35.19</v>
      </c>
      <c r="AH20" s="1" t="s">
        <v>596</v>
      </c>
      <c r="AI20" s="1" t="s">
        <v>618</v>
      </c>
      <c r="AJ20" s="1" t="s">
        <v>619</v>
      </c>
      <c r="AK20" s="1" t="s">
        <v>620</v>
      </c>
      <c r="AL20" s="1" t="s">
        <v>277</v>
      </c>
      <c r="AM20" s="1" t="s">
        <v>621</v>
      </c>
      <c r="AN20" s="1" t="s">
        <v>622</v>
      </c>
      <c r="AO20" s="1" t="s">
        <v>623</v>
      </c>
      <c r="AP20" s="1" t="s">
        <v>624</v>
      </c>
      <c r="AQ20" s="1" t="s">
        <v>98</v>
      </c>
      <c r="AR20" s="1" t="s">
        <v>270</v>
      </c>
      <c r="AS20" s="1" t="s">
        <v>209</v>
      </c>
      <c r="AT20" s="1" t="s">
        <v>625</v>
      </c>
      <c r="AU20">
        <v>38.85</v>
      </c>
      <c r="AV20">
        <v>0.67349549839126999</v>
      </c>
      <c r="AW20">
        <v>0.32650450160873001</v>
      </c>
      <c r="AX20">
        <v>0.51369863013698602</v>
      </c>
      <c r="AY20">
        <v>0.48630136986301398</v>
      </c>
      <c r="AZ20">
        <v>0.35189237735991802</v>
      </c>
      <c r="BA20">
        <v>0.64810762264008204</v>
      </c>
      <c r="BB20">
        <v>0.388535669682542</v>
      </c>
      <c r="BC20">
        <v>0.61146433031745795</v>
      </c>
      <c r="BD20">
        <v>1.9276221755707199</v>
      </c>
      <c r="BE20">
        <v>0.48190554389267898</v>
      </c>
      <c r="BF20">
        <v>48.19</v>
      </c>
      <c r="BH20">
        <f>index_age[[#This Row],[index_percentage]]-BF21</f>
        <v>18.149999999999999</v>
      </c>
    </row>
    <row r="21" spans="1:60" x14ac:dyDescent="0.5">
      <c r="A21" s="1" t="s">
        <v>626</v>
      </c>
      <c r="B21">
        <v>20</v>
      </c>
      <c r="C21" s="1" t="s">
        <v>25</v>
      </c>
      <c r="D21" s="1" t="s">
        <v>16</v>
      </c>
      <c r="E21">
        <v>53</v>
      </c>
      <c r="F21" s="2" t="s">
        <v>627</v>
      </c>
      <c r="G21" s="1" t="s">
        <v>628</v>
      </c>
      <c r="H21" s="1" t="s">
        <v>629</v>
      </c>
      <c r="I21" s="1" t="s">
        <v>630</v>
      </c>
      <c r="J21" s="1" t="s">
        <v>631</v>
      </c>
      <c r="K21" s="1" t="s">
        <v>632</v>
      </c>
      <c r="L21" s="1" t="s">
        <v>633</v>
      </c>
      <c r="M21" s="1" t="s">
        <v>634</v>
      </c>
      <c r="N21" s="1" t="s">
        <v>635</v>
      </c>
      <c r="O21" s="1" t="s">
        <v>636</v>
      </c>
      <c r="P21" s="1" t="s">
        <v>273</v>
      </c>
      <c r="Q21" s="1" t="s">
        <v>637</v>
      </c>
      <c r="R21">
        <v>52.41</v>
      </c>
      <c r="S21" s="1" t="s">
        <v>626</v>
      </c>
      <c r="T21" s="1" t="s">
        <v>156</v>
      </c>
      <c r="U21" s="1" t="s">
        <v>638</v>
      </c>
      <c r="V21">
        <v>24.53</v>
      </c>
      <c r="W21" s="1" t="s">
        <v>626</v>
      </c>
      <c r="X21" s="1" t="s">
        <v>158</v>
      </c>
      <c r="Y21" s="1" t="s">
        <v>277</v>
      </c>
      <c r="Z21" s="1" t="s">
        <v>130</v>
      </c>
      <c r="AA21" s="1" t="s">
        <v>639</v>
      </c>
      <c r="AB21" s="1" t="s">
        <v>130</v>
      </c>
      <c r="AC21" s="1" t="s">
        <v>149</v>
      </c>
      <c r="AD21" s="1" t="s">
        <v>637</v>
      </c>
      <c r="AE21" s="1" t="s">
        <v>145</v>
      </c>
      <c r="AF21" s="1" t="s">
        <v>146</v>
      </c>
      <c r="AG21">
        <v>22.6</v>
      </c>
      <c r="AH21" s="1" t="s">
        <v>626</v>
      </c>
      <c r="AI21" s="1" t="s">
        <v>331</v>
      </c>
      <c r="AJ21" s="1" t="s">
        <v>640</v>
      </c>
      <c r="AK21" s="1" t="s">
        <v>98</v>
      </c>
      <c r="AL21" s="1" t="s">
        <v>130</v>
      </c>
      <c r="AM21" s="1" t="s">
        <v>639</v>
      </c>
      <c r="AN21" s="1" t="s">
        <v>130</v>
      </c>
      <c r="AO21" s="1" t="s">
        <v>277</v>
      </c>
      <c r="AP21" s="1" t="s">
        <v>130</v>
      </c>
      <c r="AQ21" s="1" t="s">
        <v>615</v>
      </c>
      <c r="AR21" s="1" t="s">
        <v>160</v>
      </c>
      <c r="AS21" s="1" t="s">
        <v>160</v>
      </c>
      <c r="AT21" s="1" t="s">
        <v>158</v>
      </c>
      <c r="AU21">
        <v>25.45</v>
      </c>
      <c r="AV21">
        <v>0.47592842168313898</v>
      </c>
      <c r="AW21">
        <v>0.52407157831686102</v>
      </c>
      <c r="AX21">
        <v>0.245283018867925</v>
      </c>
      <c r="AY21">
        <v>0.75471698113207497</v>
      </c>
      <c r="AZ21">
        <v>0.22596585804132999</v>
      </c>
      <c r="BA21">
        <v>0.77403414195867004</v>
      </c>
      <c r="BB21">
        <v>0.25448575656677802</v>
      </c>
      <c r="BC21">
        <v>0.74551424343322203</v>
      </c>
      <c r="BD21">
        <v>1.20166305515917</v>
      </c>
      <c r="BE21">
        <v>0.30041576378979301</v>
      </c>
      <c r="BF21">
        <v>30.04</v>
      </c>
    </row>
    <row r="22" spans="1:60" x14ac:dyDescent="0.5">
      <c r="BH22">
        <f>AVERAGE(BH20,BH18,BH16,BH14,BH12,BH10,BH8,BH6,BH4,BH2)</f>
        <v>7.5620000000000003</v>
      </c>
    </row>
    <row r="23" spans="1:60" x14ac:dyDescent="0.5">
      <c r="D23" t="str" cm="1">
        <f t="array" ref="D23:D42">index_age[age_inclusion]</f>
        <v>35+</v>
      </c>
      <c r="F23" s="2" cm="1">
        <f t="array" ref="F23:BF42">VALUE(index_age[[knowledge]:[index_percentage]])</f>
        <v>0.28216179589589502</v>
      </c>
      <c r="G23">
        <v>9.3969791306353107E-2</v>
      </c>
      <c r="H23">
        <v>0.12251109562946701</v>
      </c>
      <c r="I23">
        <v>0.18008417445463501</v>
      </c>
      <c r="J23">
        <v>0.171095686817134</v>
      </c>
      <c r="K23">
        <v>9.3364853958074298E-2</v>
      </c>
      <c r="L23">
        <v>2.7806122448979599E-2</v>
      </c>
      <c r="M23">
        <v>0.180820359629145</v>
      </c>
      <c r="N23">
        <v>0.100502603343377</v>
      </c>
      <c r="O23">
        <v>0.48148148148148201</v>
      </c>
      <c r="P23">
        <v>0.34615384615384598</v>
      </c>
      <c r="Q23">
        <v>0.48214285714285698</v>
      </c>
      <c r="R23">
        <v>43.66</v>
      </c>
      <c r="S23">
        <v>1</v>
      </c>
      <c r="T23">
        <v>0.46666666666666701</v>
      </c>
      <c r="U23">
        <v>0.44</v>
      </c>
      <c r="V23">
        <v>45.33</v>
      </c>
      <c r="W23">
        <v>1</v>
      </c>
      <c r="X23">
        <v>0.34666666666666701</v>
      </c>
      <c r="Y23">
        <v>0.80769230769230804</v>
      </c>
      <c r="Z23">
        <v>7.8947368421052599E-2</v>
      </c>
      <c r="AA23">
        <v>0.21333333333333299</v>
      </c>
      <c r="AB23">
        <v>1.3333333333333299E-2</v>
      </c>
      <c r="AC23">
        <v>0.76</v>
      </c>
      <c r="AD23">
        <v>0.859649122807018</v>
      </c>
      <c r="AE23">
        <v>0.49333333333333301</v>
      </c>
      <c r="AF23">
        <v>0.57333333333333303</v>
      </c>
      <c r="AG23">
        <v>46.07</v>
      </c>
      <c r="AH23">
        <v>1</v>
      </c>
      <c r="AI23">
        <v>0.4</v>
      </c>
      <c r="AJ23">
        <v>0.42666666666666703</v>
      </c>
      <c r="AK23">
        <v>0.96153846153846201</v>
      </c>
      <c r="AL23">
        <v>0.66666666666666696</v>
      </c>
      <c r="AM23">
        <v>0.21333333333333299</v>
      </c>
      <c r="AN23">
        <v>0.1875</v>
      </c>
      <c r="AO23">
        <v>0.15625</v>
      </c>
      <c r="AP23">
        <v>0.28125</v>
      </c>
      <c r="AQ23">
        <v>0.98245614035087703</v>
      </c>
      <c r="AR23">
        <v>0</v>
      </c>
      <c r="AS23">
        <v>0.22807017543859601</v>
      </c>
      <c r="AT23">
        <v>0.44</v>
      </c>
      <c r="AU23">
        <v>41.2</v>
      </c>
      <c r="AV23">
        <v>0.56340727174060501</v>
      </c>
      <c r="AW23">
        <v>0.43659272825939499</v>
      </c>
      <c r="AX23">
        <v>0.45333333333333298</v>
      </c>
      <c r="AY23">
        <v>0.54666666666666697</v>
      </c>
      <c r="AZ23">
        <v>0.46069875543559802</v>
      </c>
      <c r="BA23">
        <v>0.53930124456440198</v>
      </c>
      <c r="BB23">
        <v>0.41197762033288299</v>
      </c>
      <c r="BC23">
        <v>0.58802237966711701</v>
      </c>
      <c r="BD23">
        <v>1.8894169808424199</v>
      </c>
      <c r="BE23">
        <v>0.47235424521060498</v>
      </c>
      <c r="BF23">
        <v>47.24</v>
      </c>
    </row>
    <row r="24" spans="1:60" x14ac:dyDescent="0.5">
      <c r="A24" t="s">
        <v>58</v>
      </c>
      <c r="B24">
        <f>COUNTIF(index_age[province],C24)</f>
        <v>2</v>
      </c>
      <c r="C24" t="s">
        <v>14</v>
      </c>
      <c r="D24" t="str">
        <v>Youth</v>
      </c>
      <c r="F24">
        <v>0.34991911678182303</v>
      </c>
      <c r="G24">
        <v>0.142328042328042</v>
      </c>
      <c r="H24">
        <v>0.193273686286109</v>
      </c>
      <c r="I24">
        <v>0.17540135970236601</v>
      </c>
      <c r="J24">
        <v>8.7895680011134902E-2</v>
      </c>
      <c r="K24">
        <v>7.9754833209581197E-2</v>
      </c>
      <c r="L24">
        <v>4.2857142857142899E-2</v>
      </c>
      <c r="M24">
        <v>8.1028585347182394E-2</v>
      </c>
      <c r="N24">
        <v>0.117606230898156</v>
      </c>
      <c r="O24">
        <v>0.49685534591195002</v>
      </c>
      <c r="P24">
        <v>0.11111111111111099</v>
      </c>
      <c r="Q24">
        <v>0.43589743589743601</v>
      </c>
      <c r="R24">
        <v>34.799999999999997</v>
      </c>
      <c r="S24">
        <v>2</v>
      </c>
      <c r="T24">
        <v>0.339622641509434</v>
      </c>
      <c r="U24">
        <v>0.320754716981132</v>
      </c>
      <c r="V24">
        <v>33.020000000000003</v>
      </c>
      <c r="W24">
        <v>2</v>
      </c>
      <c r="X24">
        <v>0.339622641509434</v>
      </c>
      <c r="Y24">
        <v>0.77777777777777801</v>
      </c>
      <c r="Z24">
        <v>9.0909090909090898E-2</v>
      </c>
      <c r="AA24">
        <v>0.13207547169811301</v>
      </c>
      <c r="AB24">
        <v>3.77358490566038E-2</v>
      </c>
      <c r="AC24">
        <v>0.73584905660377398</v>
      </c>
      <c r="AD24">
        <v>0.79487179487179505</v>
      </c>
      <c r="AE24">
        <v>0.35849056603773599</v>
      </c>
      <c r="AF24">
        <v>0.41509433962264197</v>
      </c>
      <c r="AG24">
        <v>40.92</v>
      </c>
      <c r="AH24">
        <v>2</v>
      </c>
      <c r="AI24">
        <v>0.22641509433962301</v>
      </c>
      <c r="AJ24">
        <v>0.30188679245283001</v>
      </c>
      <c r="AK24">
        <v>0.94444444444444398</v>
      </c>
      <c r="AL24">
        <v>0</v>
      </c>
      <c r="AM24">
        <v>0.15094339622641501</v>
      </c>
      <c r="AN24">
        <v>0.35714285714285698</v>
      </c>
      <c r="AO24">
        <v>0.35714285714285698</v>
      </c>
      <c r="AP24">
        <v>0.14285714285714299</v>
      </c>
      <c r="AQ24">
        <v>0.94871794871794901</v>
      </c>
      <c r="AR24">
        <v>0</v>
      </c>
      <c r="AS24">
        <v>0.230769230769231</v>
      </c>
      <c r="AT24">
        <v>0.41509433962264197</v>
      </c>
      <c r="AU24">
        <v>33.96</v>
      </c>
      <c r="AV24">
        <v>0.65204536902650101</v>
      </c>
      <c r="AW24">
        <v>0.34795463097349899</v>
      </c>
      <c r="AX24">
        <v>0.330188679245283</v>
      </c>
      <c r="AY24">
        <v>0.66981132075471705</v>
      </c>
      <c r="AZ24">
        <v>0.409158509787441</v>
      </c>
      <c r="BA24">
        <v>0.59084149021255905</v>
      </c>
      <c r="BB24">
        <v>0.33961784197633299</v>
      </c>
      <c r="BC24">
        <v>0.66038215802366695</v>
      </c>
      <c r="BD24">
        <v>1.7310104000355599</v>
      </c>
      <c r="BE24">
        <v>0.43275260000888899</v>
      </c>
      <c r="BF24">
        <v>43.28</v>
      </c>
    </row>
    <row r="25" spans="1:60" x14ac:dyDescent="0.5">
      <c r="B25">
        <f>COUNTIF(index_age[province],C25)</f>
        <v>2</v>
      </c>
      <c r="C25" t="s">
        <v>17</v>
      </c>
      <c r="D25" t="str">
        <v>35+</v>
      </c>
      <c r="F25" s="2">
        <v>0.159072238046643</v>
      </c>
      <c r="G25">
        <v>9.2350746268656705E-2</v>
      </c>
      <c r="H25">
        <v>0.201529064017263</v>
      </c>
      <c r="I25">
        <v>0.25289421513867799</v>
      </c>
      <c r="J25">
        <v>8.1233913295257296E-2</v>
      </c>
      <c r="K25">
        <v>0.41095710270541902</v>
      </c>
      <c r="L25">
        <v>0.118330039525692</v>
      </c>
      <c r="M25">
        <v>4.9802166885072899E-2</v>
      </c>
      <c r="N25">
        <v>3.0769016461376E-2</v>
      </c>
      <c r="O25">
        <v>0.46781600042469601</v>
      </c>
      <c r="P25">
        <v>0.59322033898305104</v>
      </c>
      <c r="Q25">
        <v>0.72857142857142898</v>
      </c>
      <c r="R25">
        <v>59.65</v>
      </c>
      <c r="S25">
        <v>3</v>
      </c>
      <c r="T25">
        <v>0.75</v>
      </c>
      <c r="U25">
        <v>0.72826086956521696</v>
      </c>
      <c r="V25">
        <v>73.91</v>
      </c>
      <c r="W25">
        <v>3</v>
      </c>
      <c r="X25">
        <v>0.64130434782608703</v>
      </c>
      <c r="Y25">
        <v>0.77966101694915302</v>
      </c>
      <c r="Z25">
        <v>0.14285714285714299</v>
      </c>
      <c r="AA25">
        <v>0.217391304347826</v>
      </c>
      <c r="AB25">
        <v>0.15217391304347799</v>
      </c>
      <c r="AC25">
        <v>0.76086956521739102</v>
      </c>
      <c r="AD25">
        <v>0.7</v>
      </c>
      <c r="AE25">
        <v>0.44565217391304301</v>
      </c>
      <c r="AF25">
        <v>0.38461538461538503</v>
      </c>
      <c r="AG25">
        <v>46.94</v>
      </c>
      <c r="AH25">
        <v>3</v>
      </c>
      <c r="AI25">
        <v>0.26373626373626402</v>
      </c>
      <c r="AJ25">
        <v>0.27173913043478298</v>
      </c>
      <c r="AK25">
        <v>0.96610169491525399</v>
      </c>
      <c r="AL25">
        <v>0.42857142857142899</v>
      </c>
      <c r="AM25">
        <v>0.26086956521739102</v>
      </c>
      <c r="AN25">
        <v>0.2</v>
      </c>
      <c r="AO25">
        <v>0.35</v>
      </c>
      <c r="AP25">
        <v>0.65</v>
      </c>
      <c r="AQ25">
        <v>1</v>
      </c>
      <c r="AR25">
        <v>1.4285714285714299E-2</v>
      </c>
      <c r="AS25">
        <v>0.1</v>
      </c>
      <c r="AT25">
        <v>0.25</v>
      </c>
      <c r="AU25">
        <v>39.630000000000003</v>
      </c>
      <c r="AV25">
        <v>0.40346407734027501</v>
      </c>
      <c r="AW25">
        <v>0.59653592265972499</v>
      </c>
      <c r="AX25">
        <v>0.73913043478260898</v>
      </c>
      <c r="AY25">
        <v>0.26086956521739102</v>
      </c>
      <c r="AZ25">
        <v>0.46939164986327803</v>
      </c>
      <c r="BA25">
        <v>0.53060835013672203</v>
      </c>
      <c r="BB25">
        <v>0.39627531643007002</v>
      </c>
      <c r="BC25">
        <v>0.60372468356993003</v>
      </c>
      <c r="BD25">
        <v>2.0082614784162298</v>
      </c>
      <c r="BE25">
        <v>0.50206536960405801</v>
      </c>
      <c r="BF25">
        <v>50.21</v>
      </c>
    </row>
    <row r="26" spans="1:60" x14ac:dyDescent="0.5">
      <c r="B26">
        <f>COUNTIF(index_age[province],C26)</f>
        <v>2</v>
      </c>
      <c r="C26" t="s">
        <v>18</v>
      </c>
      <c r="D26" t="str">
        <v>Youth</v>
      </c>
      <c r="F26">
        <v>0.20778724752844499</v>
      </c>
      <c r="G26">
        <v>7.7605147520401804E-2</v>
      </c>
      <c r="H26">
        <v>0.29045601291363998</v>
      </c>
      <c r="I26">
        <v>0.199337834142641</v>
      </c>
      <c r="J26">
        <v>6.9229334721138E-2</v>
      </c>
      <c r="K26">
        <v>0.26427107728337201</v>
      </c>
      <c r="L26">
        <v>4.4444444444444398E-2</v>
      </c>
      <c r="M26">
        <v>5.1185271922976797E-2</v>
      </c>
      <c r="N26">
        <v>3.00425015179114E-2</v>
      </c>
      <c r="O26">
        <v>0.627240143369176</v>
      </c>
      <c r="P26">
        <v>0.66666666666666696</v>
      </c>
      <c r="Q26">
        <v>0.64102564102564097</v>
      </c>
      <c r="R26">
        <v>64.5</v>
      </c>
      <c r="S26">
        <v>4</v>
      </c>
      <c r="T26">
        <v>0.28571428571428598</v>
      </c>
      <c r="U26">
        <v>0.238095238095238</v>
      </c>
      <c r="V26">
        <v>26.19</v>
      </c>
      <c r="W26">
        <v>4</v>
      </c>
      <c r="X26">
        <v>0.14285714285714299</v>
      </c>
      <c r="Y26">
        <v>0.66666666666666696</v>
      </c>
      <c r="Z26">
        <v>8.8235294117647106E-2</v>
      </c>
      <c r="AA26">
        <v>0.11111111111111099</v>
      </c>
      <c r="AB26">
        <v>1.58730158730159E-2</v>
      </c>
      <c r="AC26">
        <v>0.61904761904761896</v>
      </c>
      <c r="AD26">
        <v>0.89473684210526305</v>
      </c>
      <c r="AE26">
        <v>0.365079365079365</v>
      </c>
      <c r="AF26">
        <v>0.17741935483870999</v>
      </c>
      <c r="AG26">
        <v>34.229999999999997</v>
      </c>
      <c r="AH26">
        <v>4</v>
      </c>
      <c r="AI26">
        <v>4.7619047619047603E-2</v>
      </c>
      <c r="AJ26">
        <v>4.7619047619047603E-2</v>
      </c>
      <c r="AK26">
        <v>1</v>
      </c>
      <c r="AL26">
        <v>0</v>
      </c>
      <c r="AM26">
        <v>4.7619047619047603E-2</v>
      </c>
      <c r="AN26">
        <v>0.14285714285714299</v>
      </c>
      <c r="AO26">
        <v>0</v>
      </c>
      <c r="AP26">
        <v>0.35714285714285698</v>
      </c>
      <c r="AQ26">
        <v>0.94871794871794901</v>
      </c>
      <c r="AR26">
        <v>2.5641025641025599E-2</v>
      </c>
      <c r="AS26">
        <v>2.5641025641025599E-2</v>
      </c>
      <c r="AT26">
        <v>0.11111111111111099</v>
      </c>
      <c r="AU26">
        <v>22.95</v>
      </c>
      <c r="AV26">
        <v>0.35502251631283899</v>
      </c>
      <c r="AW26">
        <v>0.64497748368716101</v>
      </c>
      <c r="AX26">
        <v>0.26190476190476197</v>
      </c>
      <c r="AY26">
        <v>0.73809523809523803</v>
      </c>
      <c r="AZ26">
        <v>0.34233626796628203</v>
      </c>
      <c r="BA26">
        <v>0.65766373203371797</v>
      </c>
      <c r="BB26">
        <v>0.22949735449735501</v>
      </c>
      <c r="BC26">
        <v>0.77050264550264502</v>
      </c>
      <c r="BD26">
        <v>1.1887609006812401</v>
      </c>
      <c r="BE26">
        <v>0.29719022517031002</v>
      </c>
      <c r="BF26">
        <v>29.72</v>
      </c>
    </row>
    <row r="27" spans="1:60" x14ac:dyDescent="0.5">
      <c r="B27">
        <f>COUNTIF(index_age[province],C27)</f>
        <v>2</v>
      </c>
      <c r="C27" t="s">
        <v>19</v>
      </c>
      <c r="D27" t="str">
        <v>35+</v>
      </c>
      <c r="F27">
        <v>0.14084450108747601</v>
      </c>
      <c r="G27">
        <v>6.6622103386809295E-2</v>
      </c>
      <c r="H27">
        <v>0.16319271481942699</v>
      </c>
      <c r="I27">
        <v>0.32810144927642099</v>
      </c>
      <c r="J27">
        <v>0.15576978757946799</v>
      </c>
      <c r="K27">
        <v>0.17603016039164901</v>
      </c>
      <c r="L27">
        <v>5.02676877202494E-2</v>
      </c>
      <c r="M27">
        <v>0.144289108806882</v>
      </c>
      <c r="N27">
        <v>7.3489583405161596E-2</v>
      </c>
      <c r="O27">
        <v>0.487719298245614</v>
      </c>
      <c r="P27">
        <v>0.64102564102564097</v>
      </c>
      <c r="Q27">
        <v>0.85</v>
      </c>
      <c r="R27">
        <v>65.959999999999994</v>
      </c>
      <c r="S27">
        <v>5</v>
      </c>
      <c r="T27">
        <v>0.673684210526316</v>
      </c>
      <c r="U27">
        <v>0.51578947368421102</v>
      </c>
      <c r="V27">
        <v>59.47</v>
      </c>
      <c r="W27">
        <v>5</v>
      </c>
      <c r="X27">
        <v>0.41052631578947402</v>
      </c>
      <c r="Y27">
        <v>0.46153846153846201</v>
      </c>
      <c r="Z27">
        <v>0.102040816326531</v>
      </c>
      <c r="AA27">
        <v>0.231578947368421</v>
      </c>
      <c r="AB27">
        <v>9.4736842105263203E-2</v>
      </c>
      <c r="AC27">
        <v>0.63829787234042601</v>
      </c>
      <c r="AD27">
        <v>0.55000000000000004</v>
      </c>
      <c r="AE27">
        <v>0.61052631578947403</v>
      </c>
      <c r="AF27">
        <v>0.48421052631578898</v>
      </c>
      <c r="AG27">
        <v>39.82</v>
      </c>
      <c r="AH27">
        <v>5</v>
      </c>
      <c r="AI27">
        <v>0.329787234042553</v>
      </c>
      <c r="AJ27">
        <v>0.326315789473684</v>
      </c>
      <c r="AK27">
        <v>0.87179487179487203</v>
      </c>
      <c r="AL27">
        <v>0.4</v>
      </c>
      <c r="AM27">
        <v>0.18947368421052599</v>
      </c>
      <c r="AN27">
        <v>0.36363636363636398</v>
      </c>
      <c r="AO27">
        <v>0.38636363636363602</v>
      </c>
      <c r="AP27">
        <v>0.43181818181818199</v>
      </c>
      <c r="AQ27">
        <v>0.96666666666666701</v>
      </c>
      <c r="AR27">
        <v>0.11864406779661001</v>
      </c>
      <c r="AS27">
        <v>0.18333333333333299</v>
      </c>
      <c r="AT27">
        <v>0.48421052631578898</v>
      </c>
      <c r="AU27">
        <v>42.1</v>
      </c>
      <c r="AV27">
        <v>0.340418353576248</v>
      </c>
      <c r="AW27">
        <v>0.65958164642375205</v>
      </c>
      <c r="AX27">
        <v>0.59473684210526301</v>
      </c>
      <c r="AY27">
        <v>0.40526315789473699</v>
      </c>
      <c r="AZ27">
        <v>0.398161788619315</v>
      </c>
      <c r="BA27">
        <v>0.60183821138068505</v>
      </c>
      <c r="BB27">
        <v>0.42100369628768503</v>
      </c>
      <c r="BC27">
        <v>0.57899630371231503</v>
      </c>
      <c r="BD27">
        <v>1.7543206805885101</v>
      </c>
      <c r="BE27">
        <v>0.43858017014712802</v>
      </c>
      <c r="BF27">
        <v>43.86</v>
      </c>
    </row>
    <row r="28" spans="1:60" x14ac:dyDescent="0.5">
      <c r="B28">
        <f>COUNTIF(index_age[province],C28)</f>
        <v>2</v>
      </c>
      <c r="C28" t="s">
        <v>20</v>
      </c>
      <c r="D28" t="str">
        <v>Youth</v>
      </c>
      <c r="F28">
        <v>0.137091637631854</v>
      </c>
      <c r="G28">
        <v>0.13529856386999201</v>
      </c>
      <c r="H28">
        <v>0.17748488284202599</v>
      </c>
      <c r="I28">
        <v>0.36275483270231201</v>
      </c>
      <c r="J28">
        <v>0.167844060701204</v>
      </c>
      <c r="K28">
        <v>0.11887062517314601</v>
      </c>
      <c r="L28">
        <v>4.8611111111111098E-2</v>
      </c>
      <c r="M28">
        <v>0.127388336531194</v>
      </c>
      <c r="N28">
        <v>0.120829699401128</v>
      </c>
      <c r="O28">
        <v>0.54628427128427104</v>
      </c>
      <c r="P28">
        <v>0.31578947368421101</v>
      </c>
      <c r="Q28">
        <v>0.59459459459459496</v>
      </c>
      <c r="R28">
        <v>48.56</v>
      </c>
      <c r="S28">
        <v>6</v>
      </c>
      <c r="T28">
        <v>0.55357142857142905</v>
      </c>
      <c r="U28">
        <v>0.48214285714285698</v>
      </c>
      <c r="V28">
        <v>51.79</v>
      </c>
      <c r="W28">
        <v>6</v>
      </c>
      <c r="X28">
        <v>0.33928571428571402</v>
      </c>
      <c r="Y28">
        <v>0.52631578947368396</v>
      </c>
      <c r="Z28">
        <v>8.6956521739130405E-2</v>
      </c>
      <c r="AA28">
        <v>0.125</v>
      </c>
      <c r="AB28">
        <v>7.1428571428571397E-2</v>
      </c>
      <c r="AC28">
        <v>0.67857142857142905</v>
      </c>
      <c r="AD28">
        <v>0.55263157894736803</v>
      </c>
      <c r="AE28">
        <v>0.375</v>
      </c>
      <c r="AF28">
        <v>0.44642857142857101</v>
      </c>
      <c r="AG28">
        <v>35.57</v>
      </c>
      <c r="AH28">
        <v>6</v>
      </c>
      <c r="AI28">
        <v>0.30357142857142899</v>
      </c>
      <c r="AJ28">
        <v>0.33928571428571402</v>
      </c>
      <c r="AK28">
        <v>0.94736842105263197</v>
      </c>
      <c r="AL28">
        <v>0.5</v>
      </c>
      <c r="AM28">
        <v>0.107142857142857</v>
      </c>
      <c r="AN28">
        <v>0.28571428571428598</v>
      </c>
      <c r="AO28">
        <v>0.42857142857142899</v>
      </c>
      <c r="AP28">
        <v>0.35714285714285698</v>
      </c>
      <c r="AQ28">
        <v>0.89473684210526305</v>
      </c>
      <c r="AR28">
        <v>0.105263157894737</v>
      </c>
      <c r="AS28">
        <v>0.135135135135135</v>
      </c>
      <c r="AT28">
        <v>0.39285714285714302</v>
      </c>
      <c r="AU28">
        <v>39.97</v>
      </c>
      <c r="AV28">
        <v>0.51444388681230802</v>
      </c>
      <c r="AW28">
        <v>0.48555611318769198</v>
      </c>
      <c r="AX28">
        <v>0.51785714285714302</v>
      </c>
      <c r="AY28">
        <v>0.48214285714285698</v>
      </c>
      <c r="AZ28">
        <v>0.35573535287494101</v>
      </c>
      <c r="BA28">
        <v>0.64426464712505904</v>
      </c>
      <c r="BB28">
        <v>0.399732439206123</v>
      </c>
      <c r="BC28">
        <v>0.600267560793877</v>
      </c>
      <c r="BD28">
        <v>1.7877688217505101</v>
      </c>
      <c r="BE28">
        <v>0.44694220543762903</v>
      </c>
      <c r="BF28">
        <v>44.69</v>
      </c>
    </row>
    <row r="29" spans="1:60" x14ac:dyDescent="0.5">
      <c r="B29">
        <f>COUNTIF(index_age[province],C29)</f>
        <v>2</v>
      </c>
      <c r="C29" t="s">
        <v>21</v>
      </c>
      <c r="D29" t="str">
        <v>35+</v>
      </c>
      <c r="F29">
        <v>0.112168312211416</v>
      </c>
      <c r="G29">
        <v>8.9225589225589194E-2</v>
      </c>
      <c r="H29">
        <v>0.148128306878307</v>
      </c>
      <c r="I29">
        <v>0.18990502792226899</v>
      </c>
      <c r="J29">
        <v>9.1796350201522603E-2</v>
      </c>
      <c r="K29">
        <v>7.4323607427055696E-2</v>
      </c>
      <c r="L29">
        <v>4.5238095238095202E-2</v>
      </c>
      <c r="M29">
        <v>0.11010632183908001</v>
      </c>
      <c r="N29">
        <v>6.2525862068965501E-2</v>
      </c>
      <c r="O29">
        <v>0.34596509988666901</v>
      </c>
      <c r="P29">
        <v>0.125</v>
      </c>
      <c r="Q29">
        <v>0.53333333333333299</v>
      </c>
      <c r="R29">
        <v>33.479999999999997</v>
      </c>
      <c r="S29">
        <v>7</v>
      </c>
      <c r="T29">
        <v>0.51219512195121997</v>
      </c>
      <c r="U29">
        <v>0.219512195121951</v>
      </c>
      <c r="V29">
        <v>36.590000000000003</v>
      </c>
      <c r="W29">
        <v>7</v>
      </c>
      <c r="X29">
        <v>0.39024390243902402</v>
      </c>
      <c r="Y29">
        <v>0.5</v>
      </c>
      <c r="Z29">
        <v>7.1428571428571397E-2</v>
      </c>
      <c r="AA29">
        <v>0.19512195121951201</v>
      </c>
      <c r="AB29">
        <v>9.7560975609756101E-2</v>
      </c>
      <c r="AC29">
        <v>0.41025641025641002</v>
      </c>
      <c r="AD29">
        <v>0.8125</v>
      </c>
      <c r="AE29">
        <v>0.68292682926829296</v>
      </c>
      <c r="AF29">
        <v>0.33333333333333298</v>
      </c>
      <c r="AG29">
        <v>38.82</v>
      </c>
      <c r="AH29">
        <v>7</v>
      </c>
      <c r="AI29">
        <v>7.4999999999999997E-2</v>
      </c>
      <c r="AJ29">
        <v>0.19512195121951201</v>
      </c>
      <c r="AK29">
        <v>0.9375</v>
      </c>
      <c r="AL29">
        <v>1</v>
      </c>
      <c r="AM29">
        <v>0.24390243902438999</v>
      </c>
      <c r="AN29">
        <v>0.40178571428571402</v>
      </c>
      <c r="AO29">
        <v>6.25E-2</v>
      </c>
      <c r="AP29">
        <v>0.13392857142857101</v>
      </c>
      <c r="AQ29">
        <v>1</v>
      </c>
      <c r="AR29">
        <v>0.14285714285714299</v>
      </c>
      <c r="AS29">
        <v>0.4</v>
      </c>
      <c r="AT29">
        <v>0.63414634146341498</v>
      </c>
      <c r="AU29">
        <v>43.56</v>
      </c>
      <c r="AV29">
        <v>0.66523385559333303</v>
      </c>
      <c r="AW29">
        <v>0.33476614440666702</v>
      </c>
      <c r="AX29">
        <v>0.36585365853658502</v>
      </c>
      <c r="AY29">
        <v>0.63414634146341498</v>
      </c>
      <c r="AZ29">
        <v>0.38815244150610001</v>
      </c>
      <c r="BA29">
        <v>0.61184755849390005</v>
      </c>
      <c r="BB29">
        <v>0.435561846689895</v>
      </c>
      <c r="BC29">
        <v>0.56443815331010505</v>
      </c>
      <c r="BD29">
        <v>1.8548018023259101</v>
      </c>
      <c r="BE29">
        <v>0.46370045058147802</v>
      </c>
      <c r="BF29">
        <v>46.37</v>
      </c>
    </row>
    <row r="30" spans="1:60" x14ac:dyDescent="0.5">
      <c r="B30">
        <f>COUNTIF(index_age[province],C30)</f>
        <v>2</v>
      </c>
      <c r="C30" t="s">
        <v>22</v>
      </c>
      <c r="D30" t="str">
        <v>Youth</v>
      </c>
      <c r="F30">
        <v>0.22303503150444501</v>
      </c>
      <c r="G30">
        <v>0.13496474104515899</v>
      </c>
      <c r="H30">
        <v>0.17302240461401999</v>
      </c>
      <c r="I30">
        <v>0.18718835893128499</v>
      </c>
      <c r="J30">
        <v>7.8316375434073299E-2</v>
      </c>
      <c r="K30">
        <v>9.4402515723270394E-2</v>
      </c>
      <c r="L30">
        <v>4.9842677345537802E-2</v>
      </c>
      <c r="M30">
        <v>8.3606469002695402E-2</v>
      </c>
      <c r="N30">
        <v>4.60836751435603E-2</v>
      </c>
      <c r="O30">
        <v>0.47280865702187003</v>
      </c>
      <c r="P30">
        <v>0.35714285714285698</v>
      </c>
      <c r="Q30">
        <v>0.44</v>
      </c>
      <c r="R30">
        <v>42.33</v>
      </c>
      <c r="S30">
        <v>8</v>
      </c>
      <c r="T30">
        <v>0.42647058823529399</v>
      </c>
      <c r="U30">
        <v>0.13235294117647101</v>
      </c>
      <c r="V30">
        <v>27.94</v>
      </c>
      <c r="W30">
        <v>8</v>
      </c>
      <c r="X30">
        <v>0.20588235294117599</v>
      </c>
      <c r="Y30">
        <v>0.46153846153846201</v>
      </c>
      <c r="Z30">
        <v>0</v>
      </c>
      <c r="AA30">
        <v>0.11764705882352899</v>
      </c>
      <c r="AB30">
        <v>2.9411764705882401E-2</v>
      </c>
      <c r="AC30">
        <v>0.41176470588235298</v>
      </c>
      <c r="AD30">
        <v>0.69230769230769196</v>
      </c>
      <c r="AE30">
        <v>0.69117647058823495</v>
      </c>
      <c r="AF30">
        <v>0.175438596491228</v>
      </c>
      <c r="AG30">
        <v>30.95</v>
      </c>
      <c r="AH30">
        <v>8</v>
      </c>
      <c r="AI30">
        <v>0.119402985074627</v>
      </c>
      <c r="AJ30">
        <v>0.17647058823529399</v>
      </c>
      <c r="AK30">
        <v>1</v>
      </c>
      <c r="AL30">
        <v>0</v>
      </c>
      <c r="AM30">
        <v>0.14705882352941199</v>
      </c>
      <c r="AN30">
        <v>0.40178571428571402</v>
      </c>
      <c r="AO30">
        <v>0</v>
      </c>
      <c r="AP30">
        <v>0</v>
      </c>
      <c r="AQ30">
        <v>0.96428571428571397</v>
      </c>
      <c r="AR30">
        <v>8.3333333333333301E-2</v>
      </c>
      <c r="AS30">
        <v>5.2631578947368397E-2</v>
      </c>
      <c r="AT30">
        <v>0.57352941176470595</v>
      </c>
      <c r="AU30">
        <v>29.32</v>
      </c>
      <c r="AV30">
        <v>0.57668282861175801</v>
      </c>
      <c r="AW30">
        <v>0.42331717138824199</v>
      </c>
      <c r="AX30">
        <v>0.27941176470588203</v>
      </c>
      <c r="AY30">
        <v>0.72058823529411797</v>
      </c>
      <c r="AZ30">
        <v>0.30946301147539501</v>
      </c>
      <c r="BA30">
        <v>0.69053698852460499</v>
      </c>
      <c r="BB30">
        <v>0.293208179121347</v>
      </c>
      <c r="BC30">
        <v>0.706791820878653</v>
      </c>
      <c r="BD30">
        <v>1.4587657839143799</v>
      </c>
      <c r="BE30">
        <v>0.36469144597859499</v>
      </c>
      <c r="BF30">
        <v>36.47</v>
      </c>
    </row>
    <row r="31" spans="1:60" x14ac:dyDescent="0.5">
      <c r="B31">
        <f>COUNTIF(index_age[province],C31)</f>
        <v>2</v>
      </c>
      <c r="C31" t="s">
        <v>23</v>
      </c>
      <c r="D31" t="str">
        <v>35+</v>
      </c>
      <c r="F31">
        <v>9.59125023950025E-2</v>
      </c>
      <c r="G31">
        <v>3.7739071038251401E-2</v>
      </c>
      <c r="H31">
        <v>0.108782013751276</v>
      </c>
      <c r="I31">
        <v>0.26467398928520802</v>
      </c>
      <c r="J31">
        <v>0.14724872015433399</v>
      </c>
      <c r="K31">
        <v>0.39801554828150598</v>
      </c>
      <c r="L31">
        <v>6.2399392167720502E-2</v>
      </c>
      <c r="M31">
        <v>0.10356732819419399</v>
      </c>
      <c r="N31">
        <v>8.8690044985824501E-2</v>
      </c>
      <c r="O31">
        <v>0.51909841858587702</v>
      </c>
      <c r="P31">
        <v>6.25E-2</v>
      </c>
      <c r="Q31">
        <v>0.211111111111111</v>
      </c>
      <c r="R31">
        <v>26.42</v>
      </c>
      <c r="S31">
        <v>9</v>
      </c>
      <c r="T31">
        <v>0.38532110091743099</v>
      </c>
      <c r="U31">
        <v>0.37614678899082599</v>
      </c>
      <c r="V31">
        <v>38.07</v>
      </c>
      <c r="W31">
        <v>9</v>
      </c>
      <c r="X31">
        <v>0.44036697247706402</v>
      </c>
      <c r="Y31">
        <v>0.625</v>
      </c>
      <c r="Z31">
        <v>0.38095238095238099</v>
      </c>
      <c r="AA31">
        <v>0.16513761467889901</v>
      </c>
      <c r="AB31">
        <v>0.13761467889908299</v>
      </c>
      <c r="AC31">
        <v>0.82568807339449501</v>
      </c>
      <c r="AD31">
        <v>0.51111111111111096</v>
      </c>
      <c r="AE31">
        <v>0.67889908256880704</v>
      </c>
      <c r="AF31">
        <v>0.22222222222222199</v>
      </c>
      <c r="AG31">
        <v>44.3</v>
      </c>
      <c r="AH31">
        <v>9</v>
      </c>
      <c r="AI31">
        <v>0.41666666666666702</v>
      </c>
      <c r="AJ31">
        <v>0.50458715596330295</v>
      </c>
      <c r="AK31">
        <v>0.95833333333333304</v>
      </c>
      <c r="AL31">
        <v>0</v>
      </c>
      <c r="AM31">
        <v>0.100917431192661</v>
      </c>
      <c r="AN31">
        <v>0.30555555555555602</v>
      </c>
      <c r="AO31">
        <v>0.36111111111111099</v>
      </c>
      <c r="AP31">
        <v>0.33333333333333298</v>
      </c>
      <c r="AQ31">
        <v>0.98888888888888904</v>
      </c>
      <c r="AR31">
        <v>6.6666666666666693E-2</v>
      </c>
      <c r="AS31">
        <v>0.17777777777777801</v>
      </c>
      <c r="AT31">
        <v>0.66972477064220204</v>
      </c>
      <c r="AU31">
        <v>40.700000000000003</v>
      </c>
      <c r="AV31">
        <v>0.73576349010100395</v>
      </c>
      <c r="AW31">
        <v>0.264236509898996</v>
      </c>
      <c r="AX31">
        <v>0.38073394495412799</v>
      </c>
      <c r="AY31">
        <v>0.61926605504587195</v>
      </c>
      <c r="AZ31">
        <v>0.44299912625600701</v>
      </c>
      <c r="BA31">
        <v>0.55700087374399299</v>
      </c>
      <c r="BB31">
        <v>0.40696355759429198</v>
      </c>
      <c r="BC31">
        <v>0.59303644240570796</v>
      </c>
      <c r="BD31">
        <v>1.96646011890543</v>
      </c>
      <c r="BE31">
        <v>0.49161502972635801</v>
      </c>
      <c r="BF31">
        <v>49.16</v>
      </c>
    </row>
    <row r="32" spans="1:60" x14ac:dyDescent="0.5">
      <c r="B32">
        <f>COUNTIF(index_age[province],C32)</f>
        <v>2</v>
      </c>
      <c r="C32" t="s">
        <v>24</v>
      </c>
      <c r="D32" t="str">
        <v>Youth</v>
      </c>
      <c r="F32">
        <v>0.15093795093795101</v>
      </c>
      <c r="G32">
        <v>0</v>
      </c>
      <c r="H32">
        <v>0.15238095238095201</v>
      </c>
      <c r="I32">
        <v>0.42232529375386502</v>
      </c>
      <c r="J32">
        <v>5.2380952380952403E-2</v>
      </c>
      <c r="K32">
        <v>0.40079365079365098</v>
      </c>
      <c r="L32">
        <v>0.11269841269841301</v>
      </c>
      <c r="M32">
        <v>5.95238095238095E-2</v>
      </c>
      <c r="N32">
        <v>4.2857142857142899E-2</v>
      </c>
      <c r="O32">
        <v>0.63043478260869601</v>
      </c>
      <c r="P32">
        <v>0</v>
      </c>
      <c r="Q32">
        <v>0.21052631578947401</v>
      </c>
      <c r="R32">
        <v>28.03</v>
      </c>
      <c r="S32">
        <v>10</v>
      </c>
      <c r="T32">
        <v>0.34782608695652201</v>
      </c>
      <c r="U32">
        <v>0.34782608695652201</v>
      </c>
      <c r="V32">
        <v>34.78</v>
      </c>
      <c r="W32">
        <v>10</v>
      </c>
      <c r="X32">
        <v>0.39130434782608697</v>
      </c>
      <c r="Y32">
        <v>0.66666666666666696</v>
      </c>
      <c r="Z32">
        <v>0.16666666666666699</v>
      </c>
      <c r="AA32">
        <v>8.6956521739130405E-2</v>
      </c>
      <c r="AB32">
        <v>4.3478260869565202E-2</v>
      </c>
      <c r="AC32">
        <v>0.82608695652173902</v>
      </c>
      <c r="AD32">
        <v>0.78947368421052599</v>
      </c>
      <c r="AE32">
        <v>0.82608695652173902</v>
      </c>
      <c r="AF32">
        <v>0.13043478260869601</v>
      </c>
      <c r="AG32">
        <v>43.64</v>
      </c>
      <c r="AH32">
        <v>10</v>
      </c>
      <c r="AI32">
        <v>8.6956521739130405E-2</v>
      </c>
      <c r="AJ32">
        <v>0.26086956521739102</v>
      </c>
      <c r="AK32">
        <v>1</v>
      </c>
      <c r="AL32">
        <v>0</v>
      </c>
      <c r="AM32">
        <v>0.13043478260869601</v>
      </c>
      <c r="AN32">
        <v>0.5</v>
      </c>
      <c r="AO32">
        <v>0.5</v>
      </c>
      <c r="AP32">
        <v>0.25</v>
      </c>
      <c r="AQ32">
        <v>1</v>
      </c>
      <c r="AR32">
        <v>0.105263157894737</v>
      </c>
      <c r="AS32">
        <v>0.26315789473684198</v>
      </c>
      <c r="AT32">
        <v>0.47826086956521702</v>
      </c>
      <c r="AU32">
        <v>38.119999999999997</v>
      </c>
      <c r="AV32">
        <v>0.71967963386727696</v>
      </c>
      <c r="AW32">
        <v>0.28032036613272299</v>
      </c>
      <c r="AX32">
        <v>0.34782608695652201</v>
      </c>
      <c r="AY32">
        <v>0.65217391304347805</v>
      </c>
      <c r="AZ32">
        <v>0.43635053818120201</v>
      </c>
      <c r="BA32">
        <v>0.56364946181879805</v>
      </c>
      <c r="BB32">
        <v>0.38124523264683402</v>
      </c>
      <c r="BC32">
        <v>0.61875476735316604</v>
      </c>
      <c r="BD32">
        <v>1.88510149165184</v>
      </c>
      <c r="BE32">
        <v>0.47127537291295901</v>
      </c>
      <c r="BF32">
        <v>47.13</v>
      </c>
    </row>
    <row r="33" spans="2:58" x14ac:dyDescent="0.5">
      <c r="B33">
        <f>COUNTIF(index_age[province],C33)</f>
        <v>2</v>
      </c>
      <c r="C33" t="s">
        <v>25</v>
      </c>
      <c r="D33" t="str">
        <v>35+</v>
      </c>
      <c r="F33">
        <v>0.190500465659101</v>
      </c>
      <c r="G33">
        <v>0.11257309941520501</v>
      </c>
      <c r="H33">
        <v>0.18456701267807399</v>
      </c>
      <c r="I33">
        <v>0.165485159123792</v>
      </c>
      <c r="J33">
        <v>0.111880840605194</v>
      </c>
      <c r="K33">
        <v>2.14746512849061E-2</v>
      </c>
      <c r="L33">
        <v>9.7872084056294606E-2</v>
      </c>
      <c r="M33">
        <v>0.20162065388054101</v>
      </c>
      <c r="N33">
        <v>3.5233792979852997E-2</v>
      </c>
      <c r="O33">
        <v>0.39364575992482997</v>
      </c>
      <c r="P33">
        <v>0.45161290322580599</v>
      </c>
      <c r="Q33">
        <v>0.69811320754716999</v>
      </c>
      <c r="R33">
        <v>51.45</v>
      </c>
      <c r="S33">
        <v>11</v>
      </c>
      <c r="T33">
        <v>0.40909090909090901</v>
      </c>
      <c r="U33">
        <v>0.36363636363636398</v>
      </c>
      <c r="V33">
        <v>38.64</v>
      </c>
      <c r="W33">
        <v>11</v>
      </c>
      <c r="X33">
        <v>0.35227272727272702</v>
      </c>
      <c r="Y33">
        <v>0.9</v>
      </c>
      <c r="Z33">
        <v>8.6956521739130405E-2</v>
      </c>
      <c r="AA33">
        <v>0.32954545454545497</v>
      </c>
      <c r="AB33">
        <v>7.9545454545454503E-2</v>
      </c>
      <c r="AC33">
        <v>0.60227272727272696</v>
      </c>
      <c r="AD33">
        <v>0.81132075471698095</v>
      </c>
      <c r="AE33">
        <v>0.40909090909090901</v>
      </c>
      <c r="AF33">
        <v>0.45454545454545497</v>
      </c>
      <c r="AG33">
        <v>44.73</v>
      </c>
      <c r="AH33">
        <v>11</v>
      </c>
      <c r="AI33">
        <v>0.43678160919540199</v>
      </c>
      <c r="AJ33">
        <v>0.57954545454545503</v>
      </c>
      <c r="AK33">
        <v>0.93548387096774199</v>
      </c>
      <c r="AL33">
        <v>0.5</v>
      </c>
      <c r="AM33">
        <v>0.11363636363636399</v>
      </c>
      <c r="AN33">
        <v>0.25985221674876802</v>
      </c>
      <c r="AO33">
        <v>0.63362068965517204</v>
      </c>
      <c r="AP33">
        <v>0.44211822660098499</v>
      </c>
      <c r="AQ33">
        <v>1</v>
      </c>
      <c r="AR33">
        <v>9.4339622641509399E-2</v>
      </c>
      <c r="AS33">
        <v>0.69230769230769196</v>
      </c>
      <c r="AT33">
        <v>0.375</v>
      </c>
      <c r="AU33">
        <v>50.52</v>
      </c>
      <c r="AV33">
        <v>0.485542709767398</v>
      </c>
      <c r="AW33">
        <v>0.514457290232602</v>
      </c>
      <c r="AX33">
        <v>0.38636363636363602</v>
      </c>
      <c r="AY33">
        <v>0.61363636363636398</v>
      </c>
      <c r="AZ33">
        <v>0.447283333747649</v>
      </c>
      <c r="BA33">
        <v>0.55271666625235105</v>
      </c>
      <c r="BB33">
        <v>0.50522381219159096</v>
      </c>
      <c r="BC33">
        <v>0.49477618780840898</v>
      </c>
      <c r="BD33">
        <v>1.8244134920702699</v>
      </c>
      <c r="BE33">
        <v>0.45610337301756798</v>
      </c>
      <c r="BF33">
        <v>45.61</v>
      </c>
    </row>
    <row r="34" spans="2:58" x14ac:dyDescent="0.5">
      <c r="D34" t="str">
        <v>Youth</v>
      </c>
      <c r="F34">
        <v>0.21849413792789801</v>
      </c>
      <c r="G34">
        <v>7.1980676328502399E-2</v>
      </c>
      <c r="H34">
        <v>0.208367218212756</v>
      </c>
      <c r="I34">
        <v>0.19695493139273201</v>
      </c>
      <c r="J34">
        <v>7.7257371988769405E-2</v>
      </c>
      <c r="K34">
        <v>1.4583333333333301E-2</v>
      </c>
      <c r="L34">
        <v>8.9060895084372704E-2</v>
      </c>
      <c r="M34">
        <v>8.4337582909811304E-2</v>
      </c>
      <c r="N34">
        <v>3.7239766081871302E-2</v>
      </c>
      <c r="O34">
        <v>0.43259926593259901</v>
      </c>
      <c r="P34">
        <v>0.41666666666666702</v>
      </c>
      <c r="Q34">
        <v>0.77777777777777801</v>
      </c>
      <c r="R34">
        <v>54.23</v>
      </c>
      <c r="S34">
        <v>12</v>
      </c>
      <c r="T34">
        <v>0.337837837837838</v>
      </c>
      <c r="U34">
        <v>0.31081081081081102</v>
      </c>
      <c r="V34">
        <v>32.43</v>
      </c>
      <c r="W34">
        <v>12</v>
      </c>
      <c r="X34">
        <v>0.32432432432432401</v>
      </c>
      <c r="Y34">
        <v>1</v>
      </c>
      <c r="Z34">
        <v>0</v>
      </c>
      <c r="AA34">
        <v>0.29729729729729698</v>
      </c>
      <c r="AB34">
        <v>2.7027027027027001E-2</v>
      </c>
      <c r="AC34">
        <v>0.608108108108108</v>
      </c>
      <c r="AD34">
        <v>0.91111111111111098</v>
      </c>
      <c r="AE34">
        <v>0.40540540540540498</v>
      </c>
      <c r="AF34">
        <v>0.43243243243243201</v>
      </c>
      <c r="AG34">
        <v>44.51</v>
      </c>
      <c r="AH34">
        <v>12</v>
      </c>
      <c r="AI34">
        <v>0.45945945945945899</v>
      </c>
      <c r="AJ34">
        <v>0.47297297297297303</v>
      </c>
      <c r="AK34">
        <v>1</v>
      </c>
      <c r="AL34">
        <v>0</v>
      </c>
      <c r="AM34">
        <v>6.7567567567567599E-2</v>
      </c>
      <c r="AN34">
        <v>0.29545454545454503</v>
      </c>
      <c r="AO34">
        <v>0.70454545454545503</v>
      </c>
      <c r="AP34">
        <v>0.36363636363636398</v>
      </c>
      <c r="AQ34">
        <v>0.95555555555555605</v>
      </c>
      <c r="AR34">
        <v>4.5454545454545497E-2</v>
      </c>
      <c r="AS34">
        <v>0.66666666666666696</v>
      </c>
      <c r="AT34">
        <v>0.391891891891892</v>
      </c>
      <c r="AU34">
        <v>45.19</v>
      </c>
      <c r="AV34">
        <v>0.45765209654098499</v>
      </c>
      <c r="AW34">
        <v>0.54234790345901496</v>
      </c>
      <c r="AX34">
        <v>0.32432432432432401</v>
      </c>
      <c r="AY34">
        <v>0.67567567567567599</v>
      </c>
      <c r="AZ34">
        <v>0.44507841174507801</v>
      </c>
      <c r="BA34">
        <v>0.55492158825492199</v>
      </c>
      <c r="BB34">
        <v>0.45193375193375201</v>
      </c>
      <c r="BC34">
        <v>0.54806624806624804</v>
      </c>
      <c r="BD34">
        <v>1.6789885845441399</v>
      </c>
      <c r="BE34">
        <v>0.41974714613603498</v>
      </c>
      <c r="BF34">
        <v>41.97</v>
      </c>
    </row>
    <row r="35" spans="2:58" x14ac:dyDescent="0.5">
      <c r="D35" t="str">
        <v>35+</v>
      </c>
      <c r="F35">
        <v>6.5482830849461396E-2</v>
      </c>
      <c r="G35">
        <v>3.29996292176492E-2</v>
      </c>
      <c r="H35">
        <v>0.18024207180091201</v>
      </c>
      <c r="I35">
        <v>0.250410093713621</v>
      </c>
      <c r="J35">
        <v>0.24937964841108901</v>
      </c>
      <c r="K35">
        <v>0.26424194677871099</v>
      </c>
      <c r="L35">
        <v>3.1056587091069801E-2</v>
      </c>
      <c r="M35">
        <v>2.5814479638009001E-2</v>
      </c>
      <c r="N35">
        <v>4.2306048114462702E-2</v>
      </c>
      <c r="O35">
        <v>0.48714896214896197</v>
      </c>
      <c r="P35">
        <v>0.11111111111111099</v>
      </c>
      <c r="Q35">
        <v>0.27027027027027001</v>
      </c>
      <c r="R35">
        <v>28.95</v>
      </c>
      <c r="S35">
        <v>13</v>
      </c>
      <c r="T35">
        <v>0.25714285714285701</v>
      </c>
      <c r="U35">
        <v>0.21904761904761899</v>
      </c>
      <c r="V35">
        <v>23.81</v>
      </c>
      <c r="W35">
        <v>13</v>
      </c>
      <c r="X35">
        <v>0.17142857142857101</v>
      </c>
      <c r="Y35">
        <v>0.55555555555555602</v>
      </c>
      <c r="Z35">
        <v>5.8823529411764698E-2</v>
      </c>
      <c r="AA35">
        <v>0.238095238095238</v>
      </c>
      <c r="AB35">
        <v>1.9047619047619001E-2</v>
      </c>
      <c r="AC35">
        <v>0.35238095238095202</v>
      </c>
      <c r="AD35">
        <v>0.70270270270270296</v>
      </c>
      <c r="AE35">
        <v>0.838095238095238</v>
      </c>
      <c r="AF35">
        <v>0.14285714285714299</v>
      </c>
      <c r="AG35">
        <v>34.21</v>
      </c>
      <c r="AH35">
        <v>13</v>
      </c>
      <c r="AI35">
        <v>0.29126213592233002</v>
      </c>
      <c r="AJ35">
        <v>0.43809523809523798</v>
      </c>
      <c r="AK35">
        <v>1</v>
      </c>
      <c r="AL35">
        <v>1</v>
      </c>
      <c r="AM35">
        <v>0.114285714285714</v>
      </c>
      <c r="AN35">
        <v>0.08</v>
      </c>
      <c r="AO35">
        <v>0.36</v>
      </c>
      <c r="AP35">
        <v>0.24</v>
      </c>
      <c r="AQ35">
        <v>1</v>
      </c>
      <c r="AR35">
        <v>8.1081081081081099E-2</v>
      </c>
      <c r="AS35">
        <v>0.24324324324324301</v>
      </c>
      <c r="AT35">
        <v>0.2</v>
      </c>
      <c r="AU35">
        <v>42.07</v>
      </c>
      <c r="AV35">
        <v>0.71048988548988601</v>
      </c>
      <c r="AW35">
        <v>0.28951011451011399</v>
      </c>
      <c r="AX35">
        <v>0.238095238095238</v>
      </c>
      <c r="AY35">
        <v>0.76190476190476197</v>
      </c>
      <c r="AZ35">
        <v>0.34210961661942102</v>
      </c>
      <c r="BA35">
        <v>0.65789038338057904</v>
      </c>
      <c r="BB35">
        <v>0.42066395105230098</v>
      </c>
      <c r="BC35">
        <v>0.57933604894769897</v>
      </c>
      <c r="BD35">
        <v>1.7113586912568499</v>
      </c>
      <c r="BE35">
        <v>0.42783967281421098</v>
      </c>
      <c r="BF35">
        <v>42.78</v>
      </c>
    </row>
    <row r="36" spans="2:58" x14ac:dyDescent="0.5">
      <c r="D36" t="str">
        <v>Youth</v>
      </c>
      <c r="F36">
        <v>0.1218715393134</v>
      </c>
      <c r="G36">
        <v>2.38372093023256E-2</v>
      </c>
      <c r="H36">
        <v>0.20232558139534901</v>
      </c>
      <c r="I36">
        <v>0.185108226580528</v>
      </c>
      <c r="J36">
        <v>0.11380385487528299</v>
      </c>
      <c r="K36">
        <v>0.45774872448979598</v>
      </c>
      <c r="L36">
        <v>3.125E-2</v>
      </c>
      <c r="M36">
        <v>2.72222222222222E-2</v>
      </c>
      <c r="N36">
        <v>6.7222222222222197E-2</v>
      </c>
      <c r="O36">
        <v>0.52380952380952395</v>
      </c>
      <c r="P36">
        <v>0.33333333333333298</v>
      </c>
      <c r="Q36">
        <v>0.63157894736842102</v>
      </c>
      <c r="R36">
        <v>49.62</v>
      </c>
      <c r="S36">
        <v>14</v>
      </c>
      <c r="T36">
        <v>0.183673469387755</v>
      </c>
      <c r="U36">
        <v>0.14285714285714299</v>
      </c>
      <c r="V36">
        <v>16.329999999999998</v>
      </c>
      <c r="W36">
        <v>14</v>
      </c>
      <c r="X36">
        <v>0.183673469387755</v>
      </c>
      <c r="Y36">
        <v>0.88888888888888895</v>
      </c>
      <c r="Z36">
        <v>4.7619047619047603E-2</v>
      </c>
      <c r="AA36">
        <v>0.26530612244898</v>
      </c>
      <c r="AB36">
        <v>0</v>
      </c>
      <c r="AC36">
        <v>0.40816326530612201</v>
      </c>
      <c r="AD36">
        <v>0.45</v>
      </c>
      <c r="AE36">
        <v>0.77551020408163296</v>
      </c>
      <c r="AF36">
        <v>0.25531914893617003</v>
      </c>
      <c r="AG36">
        <v>36.380000000000003</v>
      </c>
      <c r="AH36">
        <v>14</v>
      </c>
      <c r="AI36">
        <v>0.1875</v>
      </c>
      <c r="AJ36">
        <v>0.44897959183673503</v>
      </c>
      <c r="AK36">
        <v>1</v>
      </c>
      <c r="AL36">
        <v>0</v>
      </c>
      <c r="AM36">
        <v>0.122448979591837</v>
      </c>
      <c r="AN36">
        <v>0.15384615384615399</v>
      </c>
      <c r="AO36">
        <v>0.30769230769230799</v>
      </c>
      <c r="AP36">
        <v>0.230769230769231</v>
      </c>
      <c r="AQ36">
        <v>1</v>
      </c>
      <c r="AR36">
        <v>0.1</v>
      </c>
      <c r="AS36">
        <v>0.47368421052631599</v>
      </c>
      <c r="AT36">
        <v>0.34693877551020402</v>
      </c>
      <c r="AU36">
        <v>36.43</v>
      </c>
      <c r="AV36">
        <v>0.50375939849624096</v>
      </c>
      <c r="AW36">
        <v>0.49624060150375898</v>
      </c>
      <c r="AX36">
        <v>0.16326530612244899</v>
      </c>
      <c r="AY36">
        <v>0.83673469387755095</v>
      </c>
      <c r="AZ36">
        <v>0.36383112740762202</v>
      </c>
      <c r="BA36">
        <v>0.63616887259237798</v>
      </c>
      <c r="BB36">
        <v>0.36432160414773201</v>
      </c>
      <c r="BC36">
        <v>0.63567839585226804</v>
      </c>
      <c r="BD36">
        <v>1.3951774361740401</v>
      </c>
      <c r="BE36">
        <v>0.34879435904351103</v>
      </c>
      <c r="BF36">
        <v>34.880000000000003</v>
      </c>
    </row>
    <row r="37" spans="2:58" x14ac:dyDescent="0.5">
      <c r="D37" t="str">
        <v>35+</v>
      </c>
      <c r="F37">
        <v>0.188261357821532</v>
      </c>
      <c r="G37">
        <v>5.2772938443670099E-2</v>
      </c>
      <c r="H37">
        <v>9.4076655052264799E-2</v>
      </c>
      <c r="I37">
        <v>0.39531852231086501</v>
      </c>
      <c r="J37">
        <v>0.148453198367444</v>
      </c>
      <c r="K37">
        <v>0.12841789992952801</v>
      </c>
      <c r="L37">
        <v>8.9285714285714302E-2</v>
      </c>
      <c r="M37">
        <v>9.3850314436635607E-2</v>
      </c>
      <c r="N37">
        <v>3.00319431590889E-2</v>
      </c>
      <c r="O37">
        <v>0.55757973111472803</v>
      </c>
      <c r="P37">
        <v>4.8780487804878099E-2</v>
      </c>
      <c r="Q37">
        <v>0.66249999999999998</v>
      </c>
      <c r="R37">
        <v>42.3</v>
      </c>
      <c r="S37">
        <v>15</v>
      </c>
      <c r="T37">
        <v>0.56701030927835006</v>
      </c>
      <c r="U37">
        <v>0.34020618556700999</v>
      </c>
      <c r="V37">
        <v>45.36</v>
      </c>
      <c r="W37">
        <v>15</v>
      </c>
      <c r="X37">
        <v>0.42268041237113402</v>
      </c>
      <c r="Y37">
        <v>0.63414634146341498</v>
      </c>
      <c r="Z37">
        <v>0</v>
      </c>
      <c r="AA37">
        <v>0.15463917525773199</v>
      </c>
      <c r="AB37">
        <v>0.11340206185567001</v>
      </c>
      <c r="AC37">
        <v>0.82474226804123696</v>
      </c>
      <c r="AD37">
        <v>0.83750000000000002</v>
      </c>
      <c r="AE37">
        <v>0.15463917525773199</v>
      </c>
      <c r="AF37">
        <v>0.3125</v>
      </c>
      <c r="AG37">
        <v>38.380000000000003</v>
      </c>
      <c r="AH37">
        <v>15</v>
      </c>
      <c r="AI37">
        <v>0.134020618556701</v>
      </c>
      <c r="AJ37">
        <v>0.185567010309278</v>
      </c>
      <c r="AK37">
        <v>0.92682926829268297</v>
      </c>
      <c r="AL37">
        <v>0</v>
      </c>
      <c r="AM37">
        <v>0.15463917525773199</v>
      </c>
      <c r="AN37">
        <v>0.266666666666667</v>
      </c>
      <c r="AO37">
        <v>0.33333333333333298</v>
      </c>
      <c r="AP37">
        <v>0.33333333333333298</v>
      </c>
      <c r="AQ37">
        <v>0.96250000000000002</v>
      </c>
      <c r="AR37">
        <v>0</v>
      </c>
      <c r="AS37">
        <v>2.5000000000000001E-2</v>
      </c>
      <c r="AT37">
        <v>7.2164948453608199E-2</v>
      </c>
      <c r="AU37">
        <v>28.28</v>
      </c>
      <c r="AV37">
        <v>0.577046593693465</v>
      </c>
      <c r="AW37">
        <v>0.422953406306535</v>
      </c>
      <c r="AX37">
        <v>0.45360824742268002</v>
      </c>
      <c r="AY37">
        <v>0.54639175257731998</v>
      </c>
      <c r="AZ37">
        <v>0.38380549269410202</v>
      </c>
      <c r="BA37">
        <v>0.61619450730589798</v>
      </c>
      <c r="BB37">
        <v>0.28283786285027801</v>
      </c>
      <c r="BC37">
        <v>0.71716213714972199</v>
      </c>
      <c r="BD37">
        <v>1.6972981966605301</v>
      </c>
      <c r="BE37">
        <v>0.42432454916513102</v>
      </c>
      <c r="BF37">
        <v>42.43</v>
      </c>
    </row>
    <row r="38" spans="2:58" x14ac:dyDescent="0.5">
      <c r="D38" t="str">
        <v>Youth</v>
      </c>
      <c r="F38">
        <v>0.291201126915413</v>
      </c>
      <c r="G38">
        <v>9.0090090090090107E-3</v>
      </c>
      <c r="H38">
        <v>0.138411138411138</v>
      </c>
      <c r="I38">
        <v>0.39514872014871999</v>
      </c>
      <c r="J38">
        <v>6.5151515151515196E-2</v>
      </c>
      <c r="K38">
        <v>0.1125</v>
      </c>
      <c r="L38">
        <v>0.105098605098605</v>
      </c>
      <c r="M38">
        <v>7.2022607022607002E-2</v>
      </c>
      <c r="N38">
        <v>2.66666666666667E-2</v>
      </c>
      <c r="O38">
        <v>0.562962962962963</v>
      </c>
      <c r="P38">
        <v>0.16666666666666699</v>
      </c>
      <c r="Q38">
        <v>0.5</v>
      </c>
      <c r="R38">
        <v>40.99</v>
      </c>
      <c r="S38">
        <v>16</v>
      </c>
      <c r="T38">
        <v>0.4</v>
      </c>
      <c r="U38">
        <v>0.24444444444444399</v>
      </c>
      <c r="V38">
        <v>32.22</v>
      </c>
      <c r="W38">
        <v>16</v>
      </c>
      <c r="X38">
        <v>0.266666666666667</v>
      </c>
      <c r="Y38">
        <v>0.33333333333333298</v>
      </c>
      <c r="Z38">
        <v>0</v>
      </c>
      <c r="AA38">
        <v>0.11111111111111099</v>
      </c>
      <c r="AB38">
        <v>0.11111111111111099</v>
      </c>
      <c r="AC38">
        <v>0.88888888888888895</v>
      </c>
      <c r="AD38">
        <v>0.9</v>
      </c>
      <c r="AE38">
        <v>0.17777777777777801</v>
      </c>
      <c r="AF38">
        <v>0.31111111111111101</v>
      </c>
      <c r="AG38">
        <v>34.44</v>
      </c>
      <c r="AH38">
        <v>16</v>
      </c>
      <c r="AI38">
        <v>8.8888888888888906E-2</v>
      </c>
      <c r="AJ38">
        <v>0.155555555555556</v>
      </c>
      <c r="AK38">
        <v>0.91666666666666696</v>
      </c>
      <c r="AL38">
        <v>0</v>
      </c>
      <c r="AM38">
        <v>0.17777777777777801</v>
      </c>
      <c r="AN38">
        <v>0.4</v>
      </c>
      <c r="AO38">
        <v>0</v>
      </c>
      <c r="AP38">
        <v>0.4</v>
      </c>
      <c r="AQ38">
        <v>0.95</v>
      </c>
      <c r="AR38">
        <v>0</v>
      </c>
      <c r="AS38">
        <v>2.5000000000000001E-2</v>
      </c>
      <c r="AT38">
        <v>0.11111111111111099</v>
      </c>
      <c r="AU38">
        <v>26.88</v>
      </c>
      <c r="AV38">
        <v>0.59012345679012301</v>
      </c>
      <c r="AW38">
        <v>0.40987654320987699</v>
      </c>
      <c r="AX38">
        <v>0.32222222222222202</v>
      </c>
      <c r="AY38">
        <v>0.67777777777777803</v>
      </c>
      <c r="AZ38">
        <v>0.344444444444444</v>
      </c>
      <c r="BA38">
        <v>0.655555555555556</v>
      </c>
      <c r="BB38">
        <v>0.26874999999999999</v>
      </c>
      <c r="BC38">
        <v>0.73124999999999996</v>
      </c>
      <c r="BD38">
        <v>1.52554012345679</v>
      </c>
      <c r="BE38">
        <v>0.38138503086419701</v>
      </c>
      <c r="BF38">
        <v>38.14</v>
      </c>
    </row>
    <row r="39" spans="2:58" x14ac:dyDescent="0.5">
      <c r="D39" t="str">
        <v>35+</v>
      </c>
      <c r="F39">
        <v>0.10919024614676801</v>
      </c>
      <c r="G39">
        <v>6.8546807677242499E-2</v>
      </c>
      <c r="H39">
        <v>4.47766108499804E-2</v>
      </c>
      <c r="I39">
        <v>0.28243805069891997</v>
      </c>
      <c r="J39">
        <v>0.14041591591591601</v>
      </c>
      <c r="K39">
        <v>0.213611111111111</v>
      </c>
      <c r="L39">
        <v>6.7304804804804802E-2</v>
      </c>
      <c r="M39">
        <v>9.6597643097643099E-2</v>
      </c>
      <c r="N39">
        <v>0.102287537537538</v>
      </c>
      <c r="O39">
        <v>0.36765498652291101</v>
      </c>
      <c r="P39">
        <v>0.46376811594202899</v>
      </c>
      <c r="Q39">
        <v>0.46666666666666701</v>
      </c>
      <c r="R39">
        <v>43.27</v>
      </c>
      <c r="S39">
        <v>17</v>
      </c>
      <c r="T39">
        <v>0.74528301886792403</v>
      </c>
      <c r="U39">
        <v>0.63207547169811296</v>
      </c>
      <c r="V39">
        <v>68.87</v>
      </c>
      <c r="W39">
        <v>17</v>
      </c>
      <c r="X39">
        <v>0.65094339622641495</v>
      </c>
      <c r="Y39">
        <v>0.49275362318840599</v>
      </c>
      <c r="Z39">
        <v>0.1</v>
      </c>
      <c r="AA39">
        <v>0.29245283018867901</v>
      </c>
      <c r="AB39">
        <v>0.15094339622641501</v>
      </c>
      <c r="AC39">
        <v>0.43396226415094302</v>
      </c>
      <c r="AD39">
        <v>0.565217391304348</v>
      </c>
      <c r="AE39">
        <v>0.47169811320754701</v>
      </c>
      <c r="AF39">
        <v>0.48113207547169801</v>
      </c>
      <c r="AG39">
        <v>40.43</v>
      </c>
      <c r="AH39">
        <v>17</v>
      </c>
      <c r="AI39">
        <v>0.21698113207547201</v>
      </c>
      <c r="AJ39">
        <v>0.19811320754716999</v>
      </c>
      <c r="AK39">
        <v>0.97101449275362295</v>
      </c>
      <c r="AL39">
        <v>0.11111111111111099</v>
      </c>
      <c r="AM39">
        <v>0.13207547169811301</v>
      </c>
      <c r="AN39">
        <v>0.35483870967741898</v>
      </c>
      <c r="AO39">
        <v>0.112903225806452</v>
      </c>
      <c r="AP39">
        <v>0.40322580645161299</v>
      </c>
      <c r="AQ39">
        <v>0.97826086956521696</v>
      </c>
      <c r="AR39">
        <v>0</v>
      </c>
      <c r="AS39">
        <v>6.5217391304347797E-2</v>
      </c>
      <c r="AT39">
        <v>0.43396226415094302</v>
      </c>
      <c r="AU39">
        <v>33.15</v>
      </c>
      <c r="AV39">
        <v>0.56730341028946396</v>
      </c>
      <c r="AW39">
        <v>0.43269658971053598</v>
      </c>
      <c r="AX39">
        <v>0.68867924528301905</v>
      </c>
      <c r="AY39">
        <v>0.31132075471698101</v>
      </c>
      <c r="AZ39">
        <v>0.40434478777382798</v>
      </c>
      <c r="BA39">
        <v>0.59565521222617202</v>
      </c>
      <c r="BB39">
        <v>0.331475306845123</v>
      </c>
      <c r="BC39">
        <v>0.66852469315487695</v>
      </c>
      <c r="BD39">
        <v>1.9918027501914299</v>
      </c>
      <c r="BE39">
        <v>0.49795068754785898</v>
      </c>
      <c r="BF39">
        <v>49.8</v>
      </c>
    </row>
    <row r="40" spans="2:58" x14ac:dyDescent="0.5">
      <c r="D40" t="str">
        <v>Youth</v>
      </c>
      <c r="F40">
        <v>0.16551970590485601</v>
      </c>
      <c r="G40">
        <v>7.4962518740629702E-2</v>
      </c>
      <c r="H40">
        <v>9.0836836046262595E-2</v>
      </c>
      <c r="I40">
        <v>0.23766913186392</v>
      </c>
      <c r="J40">
        <v>0.101924714486075</v>
      </c>
      <c r="K40">
        <v>0.15229774705581201</v>
      </c>
      <c r="L40">
        <v>0.18514492753623199</v>
      </c>
      <c r="M40">
        <v>0.10625</v>
      </c>
      <c r="N40">
        <v>5.1490182328190699E-2</v>
      </c>
      <c r="O40">
        <v>0.46632996632996598</v>
      </c>
      <c r="P40">
        <v>0.6</v>
      </c>
      <c r="Q40">
        <v>0.33333333333333298</v>
      </c>
      <c r="R40">
        <v>46.66</v>
      </c>
      <c r="S40">
        <v>18</v>
      </c>
      <c r="T40">
        <v>0.54545454545454497</v>
      </c>
      <c r="U40">
        <v>0.48484848484848497</v>
      </c>
      <c r="V40">
        <v>51.52</v>
      </c>
      <c r="W40">
        <v>18</v>
      </c>
      <c r="X40">
        <v>0.30303030303030298</v>
      </c>
      <c r="Y40">
        <v>0.6</v>
      </c>
      <c r="Z40">
        <v>4.5454545454545497E-2</v>
      </c>
      <c r="AA40">
        <v>0.15151515151515199</v>
      </c>
      <c r="AB40">
        <v>3.03030303030303E-2</v>
      </c>
      <c r="AC40">
        <v>0.27272727272727298</v>
      </c>
      <c r="AD40">
        <v>1</v>
      </c>
      <c r="AE40">
        <v>0.30303030303030298</v>
      </c>
      <c r="AF40">
        <v>0.39393939393939398</v>
      </c>
      <c r="AG40">
        <v>34.44</v>
      </c>
      <c r="AH40">
        <v>18</v>
      </c>
      <c r="AI40">
        <v>9.0909090909090898E-2</v>
      </c>
      <c r="AJ40">
        <v>6.0606060606060601E-2</v>
      </c>
      <c r="AK40">
        <v>1</v>
      </c>
      <c r="AL40">
        <v>1</v>
      </c>
      <c r="AM40">
        <v>0.12121212121212099</v>
      </c>
      <c r="AN40">
        <v>0.4</v>
      </c>
      <c r="AO40">
        <v>0.1</v>
      </c>
      <c r="AP40">
        <v>0.2</v>
      </c>
      <c r="AQ40">
        <v>0.88888888888888895</v>
      </c>
      <c r="AR40">
        <v>0</v>
      </c>
      <c r="AS40">
        <v>0.22222222222222199</v>
      </c>
      <c r="AT40">
        <v>0.18181818181818199</v>
      </c>
      <c r="AU40">
        <v>35.549999999999997</v>
      </c>
      <c r="AV40">
        <v>0.53344556677889998</v>
      </c>
      <c r="AW40">
        <v>0.46655443322110002</v>
      </c>
      <c r="AX40">
        <v>0.51515151515151503</v>
      </c>
      <c r="AY40">
        <v>0.48484848484848497</v>
      </c>
      <c r="AZ40">
        <v>0.344444444444444</v>
      </c>
      <c r="BA40">
        <v>0.655555555555556</v>
      </c>
      <c r="BB40">
        <v>0.35547138047137999</v>
      </c>
      <c r="BC40">
        <v>0.64452861952861995</v>
      </c>
      <c r="BD40">
        <v>1.7485129068462399</v>
      </c>
      <c r="BE40">
        <v>0.43712822671155999</v>
      </c>
      <c r="BF40">
        <v>43.71</v>
      </c>
    </row>
    <row r="41" spans="2:58" x14ac:dyDescent="0.5">
      <c r="D41" t="str">
        <v>35+</v>
      </c>
      <c r="F41">
        <v>0.27971742648250297</v>
      </c>
      <c r="G41">
        <v>6.9791666666666696E-2</v>
      </c>
      <c r="H41">
        <v>8.0579424125397606E-2</v>
      </c>
      <c r="I41">
        <v>0.14638863973862801</v>
      </c>
      <c r="J41">
        <v>4.7074965924579701E-2</v>
      </c>
      <c r="K41">
        <v>9.6776499013261005E-2</v>
      </c>
      <c r="L41">
        <v>3.6739130434782601E-2</v>
      </c>
      <c r="M41">
        <v>0.129523676805189</v>
      </c>
      <c r="N41">
        <v>0.18884342172290799</v>
      </c>
      <c r="O41">
        <v>0.47640791476407901</v>
      </c>
      <c r="P41">
        <v>0.217391304347826</v>
      </c>
      <c r="Q41">
        <v>0.28571428571428598</v>
      </c>
      <c r="R41">
        <v>32.65</v>
      </c>
      <c r="S41">
        <v>19</v>
      </c>
      <c r="T41">
        <v>0.68493150684931503</v>
      </c>
      <c r="U41">
        <v>0.34246575342465801</v>
      </c>
      <c r="V41">
        <v>51.37</v>
      </c>
      <c r="W41">
        <v>19</v>
      </c>
      <c r="X41">
        <v>0.31506849315068503</v>
      </c>
      <c r="Y41">
        <v>0.78260869565217395</v>
      </c>
      <c r="Z41">
        <v>0.04</v>
      </c>
      <c r="AA41">
        <v>0.150684931506849</v>
      </c>
      <c r="AB41">
        <v>9.5890410958904104E-2</v>
      </c>
      <c r="AC41">
        <v>0.19178082191780799</v>
      </c>
      <c r="AD41">
        <v>0.71428571428571397</v>
      </c>
      <c r="AE41">
        <v>0.41095890410958902</v>
      </c>
      <c r="AF41">
        <v>0.465753424657534</v>
      </c>
      <c r="AG41">
        <v>35.19</v>
      </c>
      <c r="AH41">
        <v>19</v>
      </c>
      <c r="AI41">
        <v>0.29577464788732399</v>
      </c>
      <c r="AJ41">
        <v>0.26027397260273999</v>
      </c>
      <c r="AK41">
        <v>0.95652173913043503</v>
      </c>
      <c r="AL41">
        <v>0.5</v>
      </c>
      <c r="AM41">
        <v>0.123287671232877</v>
      </c>
      <c r="AN41">
        <v>0.14090909090909101</v>
      </c>
      <c r="AO41">
        <v>0.472727272727273</v>
      </c>
      <c r="AP41">
        <v>0.28181818181818202</v>
      </c>
      <c r="AQ41">
        <v>1</v>
      </c>
      <c r="AR41">
        <v>7.1428571428571397E-2</v>
      </c>
      <c r="AS41">
        <v>0.28571428571428598</v>
      </c>
      <c r="AT41">
        <v>0.27397260273972601</v>
      </c>
      <c r="AU41">
        <v>38.85</v>
      </c>
      <c r="AV41">
        <v>0.67349549839126999</v>
      </c>
      <c r="AW41">
        <v>0.32650450160873001</v>
      </c>
      <c r="AX41">
        <v>0.51369863013698602</v>
      </c>
      <c r="AY41">
        <v>0.48630136986301398</v>
      </c>
      <c r="AZ41">
        <v>0.35189237735991802</v>
      </c>
      <c r="BA41">
        <v>0.64810762264008204</v>
      </c>
      <c r="BB41">
        <v>0.388535669682542</v>
      </c>
      <c r="BC41">
        <v>0.61146433031745795</v>
      </c>
      <c r="BD41">
        <v>1.9276221755707199</v>
      </c>
      <c r="BE41">
        <v>0.48190554389267898</v>
      </c>
      <c r="BF41">
        <v>48.19</v>
      </c>
    </row>
    <row r="42" spans="2:58" x14ac:dyDescent="0.5">
      <c r="D42" t="str">
        <v>Youth</v>
      </c>
      <c r="F42">
        <v>0.29841673826135501</v>
      </c>
      <c r="G42">
        <v>0.20268068580088999</v>
      </c>
      <c r="H42">
        <v>0.20420057960290999</v>
      </c>
      <c r="I42">
        <v>0.18106916217198299</v>
      </c>
      <c r="J42">
        <v>1.6581196581196601E-2</v>
      </c>
      <c r="K42">
        <v>4.2200854700854697E-2</v>
      </c>
      <c r="L42">
        <v>8.0885233059146106E-2</v>
      </c>
      <c r="M42">
        <v>0.16660128924279899</v>
      </c>
      <c r="N42">
        <v>0.14651507821319101</v>
      </c>
      <c r="O42">
        <v>0.62578616352201299</v>
      </c>
      <c r="P42">
        <v>0.375</v>
      </c>
      <c r="Q42">
        <v>0.57142857142857095</v>
      </c>
      <c r="R42">
        <v>52.41</v>
      </c>
      <c r="S42">
        <v>20</v>
      </c>
      <c r="T42">
        <v>0.30188679245283001</v>
      </c>
      <c r="U42">
        <v>0.18867924528301899</v>
      </c>
      <c r="V42">
        <v>24.53</v>
      </c>
      <c r="W42">
        <v>20</v>
      </c>
      <c r="X42">
        <v>0.15094339622641501</v>
      </c>
      <c r="Y42">
        <v>0.5</v>
      </c>
      <c r="Z42">
        <v>0</v>
      </c>
      <c r="AA42">
        <v>1.88679245283019E-2</v>
      </c>
      <c r="AB42">
        <v>0</v>
      </c>
      <c r="AC42">
        <v>0.13207547169811301</v>
      </c>
      <c r="AD42">
        <v>0.57142857142857095</v>
      </c>
      <c r="AE42">
        <v>0.339622641509434</v>
      </c>
      <c r="AF42">
        <v>0.320754716981132</v>
      </c>
      <c r="AG42">
        <v>22.6</v>
      </c>
      <c r="AH42">
        <v>20</v>
      </c>
      <c r="AI42">
        <v>0.17647058823529399</v>
      </c>
      <c r="AJ42">
        <v>0.20754716981132099</v>
      </c>
      <c r="AK42">
        <v>1</v>
      </c>
      <c r="AL42">
        <v>0</v>
      </c>
      <c r="AM42">
        <v>1.88679245283019E-2</v>
      </c>
      <c r="AN42">
        <v>0</v>
      </c>
      <c r="AO42">
        <v>0.5</v>
      </c>
      <c r="AP42">
        <v>0</v>
      </c>
      <c r="AQ42">
        <v>0.71428571428571397</v>
      </c>
      <c r="AR42">
        <v>0.14285714285714299</v>
      </c>
      <c r="AS42">
        <v>0.14285714285714299</v>
      </c>
      <c r="AT42">
        <v>0.15094339622641501</v>
      </c>
      <c r="AU42">
        <v>25.45</v>
      </c>
      <c r="AV42">
        <v>0.47592842168313898</v>
      </c>
      <c r="AW42">
        <v>0.52407157831686102</v>
      </c>
      <c r="AX42">
        <v>0.245283018867925</v>
      </c>
      <c r="AY42">
        <v>0.75471698113207497</v>
      </c>
      <c r="AZ42">
        <v>0.22596585804132999</v>
      </c>
      <c r="BA42">
        <v>0.77403414195867004</v>
      </c>
      <c r="BB42">
        <v>0.25448575656677802</v>
      </c>
      <c r="BC42">
        <v>0.74551424343322203</v>
      </c>
      <c r="BD42">
        <v>1.20166305515917</v>
      </c>
      <c r="BE42">
        <v>0.30041576378979301</v>
      </c>
      <c r="BF42">
        <v>30.04</v>
      </c>
    </row>
    <row r="44" spans="2:58" x14ac:dyDescent="0.5">
      <c r="F44" s="2"/>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F2563-CE55-40D3-ACF9-D0EE2841B5A6}">
  <dimension ref="A1:BJ43"/>
  <sheetViews>
    <sheetView topLeftCell="C2" workbookViewId="0">
      <selection activeCell="BJ23" sqref="BJ23"/>
    </sheetView>
  </sheetViews>
  <sheetFormatPr defaultRowHeight="14.35" x14ac:dyDescent="0.5"/>
  <cols>
    <col min="1" max="1" width="10.17578125" bestFit="1" customWidth="1"/>
    <col min="2" max="2" width="4" bestFit="1" customWidth="1"/>
    <col min="3" max="3" width="17.76171875" bestFit="1" customWidth="1"/>
    <col min="4" max="4" width="16.9375" bestFit="1" customWidth="1"/>
    <col min="5" max="5" width="4" bestFit="1" customWidth="1"/>
    <col min="6" max="6" width="5.41015625" hidden="1" customWidth="1"/>
    <col min="7" max="7" width="5.46875" hidden="1" customWidth="1"/>
    <col min="8" max="10" width="18.3515625" hidden="1" customWidth="1"/>
    <col min="11" max="11" width="17.3515625" hidden="1" customWidth="1"/>
    <col min="12" max="12" width="18.3515625" hidden="1" customWidth="1"/>
    <col min="13" max="13" width="19.3515625" hidden="1" customWidth="1"/>
    <col min="14" max="16" width="18.3515625" hidden="1" customWidth="1"/>
    <col min="17" max="17" width="17.3515625" hidden="1" customWidth="1"/>
    <col min="18" max="18" width="29.9375" hidden="1" customWidth="1"/>
    <col min="19" max="19" width="30.8203125" hidden="1" customWidth="1"/>
    <col min="20" max="20" width="19.52734375" hidden="1" customWidth="1"/>
    <col min="21" max="21" width="5.46875" hidden="1" customWidth="1"/>
    <col min="22" max="22" width="17.3515625" hidden="1" customWidth="1"/>
    <col min="23" max="23" width="18.3515625" hidden="1" customWidth="1"/>
    <col min="24" max="24" width="22.46875" hidden="1" customWidth="1"/>
    <col min="25" max="25" width="6.8203125" hidden="1" customWidth="1"/>
    <col min="26" max="26" width="19.76171875" hidden="1" customWidth="1"/>
    <col min="27" max="27" width="22.17578125" hidden="1" customWidth="1"/>
    <col min="28" max="28" width="18.703125" hidden="1" customWidth="1"/>
    <col min="29" max="30" width="18.3515625" hidden="1" customWidth="1"/>
    <col min="31" max="31" width="18.87890625" hidden="1" customWidth="1"/>
    <col min="32" max="32" width="21.3515625" hidden="1" customWidth="1"/>
    <col min="33" max="33" width="20.5859375" hidden="1" customWidth="1"/>
    <col min="34" max="34" width="20.76171875" hidden="1" customWidth="1"/>
    <col min="35" max="35" width="21.9375" hidden="1" customWidth="1"/>
    <col min="36" max="36" width="6.9375" hidden="1" customWidth="1"/>
    <col min="37" max="37" width="17.52734375" hidden="1" customWidth="1"/>
    <col min="38" max="38" width="20.46875" hidden="1" customWidth="1"/>
    <col min="39" max="39" width="29.05859375" hidden="1" customWidth="1"/>
    <col min="40" max="40" width="20.8203125" hidden="1" customWidth="1"/>
    <col min="41" max="41" width="27.87890625" hidden="1" customWidth="1"/>
    <col min="42" max="42" width="20.9375" hidden="1" customWidth="1"/>
    <col min="43" max="44" width="18.3515625" hidden="1" customWidth="1"/>
    <col min="45" max="45" width="29.9375" hidden="1" customWidth="1"/>
    <col min="46" max="46" width="18.3515625" hidden="1" customWidth="1"/>
    <col min="47" max="47" width="20.41015625" hidden="1" customWidth="1"/>
    <col min="48" max="48" width="18.3515625" hidden="1" customWidth="1"/>
    <col min="49" max="49" width="17.8203125" hidden="1" customWidth="1"/>
    <col min="50" max="50" width="17.52734375" hidden="1" customWidth="1"/>
    <col min="51" max="51" width="17.87890625" hidden="1" customWidth="1"/>
    <col min="52" max="52" width="20.52734375" hidden="1" customWidth="1"/>
    <col min="53" max="53" width="20.87890625" hidden="1" customWidth="1"/>
    <col min="54" max="54" width="20" hidden="1" customWidth="1"/>
    <col min="55" max="55" width="20.3515625" hidden="1" customWidth="1"/>
    <col min="56" max="56" width="15.87890625" hidden="1" customWidth="1"/>
    <col min="57" max="57" width="16.234375" hidden="1" customWidth="1"/>
    <col min="58" max="58" width="12.703125" hidden="1" customWidth="1"/>
    <col min="59" max="59" width="16.46875" hidden="1" customWidth="1"/>
    <col min="60" max="60" width="17.5859375" customWidth="1"/>
  </cols>
  <sheetData>
    <row r="1" spans="1:62" x14ac:dyDescent="0.5">
      <c r="A1" t="s">
        <v>51</v>
      </c>
      <c r="B1" t="s">
        <v>52</v>
      </c>
      <c r="C1" t="s">
        <v>0</v>
      </c>
      <c r="D1" t="s">
        <v>26</v>
      </c>
      <c r="E1" t="s">
        <v>2</v>
      </c>
      <c r="F1" t="s">
        <v>641</v>
      </c>
      <c r="G1" t="s">
        <v>642</v>
      </c>
      <c r="H1" t="s">
        <v>60</v>
      </c>
      <c r="I1" t="s">
        <v>61</v>
      </c>
      <c r="J1" t="s">
        <v>62</v>
      </c>
      <c r="K1" t="s">
        <v>63</v>
      </c>
      <c r="L1" t="s">
        <v>64</v>
      </c>
      <c r="M1" t="s">
        <v>65</v>
      </c>
      <c r="N1" t="s">
        <v>66</v>
      </c>
      <c r="O1" t="s">
        <v>67</v>
      </c>
      <c r="P1" t="s">
        <v>68</v>
      </c>
      <c r="Q1" t="s">
        <v>69</v>
      </c>
      <c r="R1" t="s">
        <v>70</v>
      </c>
      <c r="S1" t="s">
        <v>71</v>
      </c>
      <c r="T1" t="s">
        <v>53</v>
      </c>
      <c r="U1" t="s">
        <v>72</v>
      </c>
      <c r="V1" t="s">
        <v>73</v>
      </c>
      <c r="W1" t="s">
        <v>74</v>
      </c>
      <c r="X1" t="s">
        <v>54</v>
      </c>
      <c r="Y1" t="s">
        <v>75</v>
      </c>
      <c r="Z1" t="s">
        <v>76</v>
      </c>
      <c r="AA1" t="s">
        <v>77</v>
      </c>
      <c r="AB1" t="s">
        <v>78</v>
      </c>
      <c r="AC1" t="s">
        <v>79</v>
      </c>
      <c r="AD1" t="s">
        <v>80</v>
      </c>
      <c r="AE1" t="s">
        <v>81</v>
      </c>
      <c r="AF1" t="s">
        <v>82</v>
      </c>
      <c r="AG1" t="s">
        <v>83</v>
      </c>
      <c r="AH1" t="s">
        <v>84</v>
      </c>
      <c r="AI1" t="s">
        <v>55</v>
      </c>
      <c r="AJ1" t="s">
        <v>85</v>
      </c>
      <c r="AK1" t="s">
        <v>86</v>
      </c>
      <c r="AL1" t="s">
        <v>87</v>
      </c>
      <c r="AM1" t="s">
        <v>88</v>
      </c>
      <c r="AN1" t="s">
        <v>89</v>
      </c>
      <c r="AO1" t="s">
        <v>90</v>
      </c>
      <c r="AP1" t="s">
        <v>91</v>
      </c>
      <c r="AQ1" t="s">
        <v>92</v>
      </c>
      <c r="AR1" t="s">
        <v>93</v>
      </c>
      <c r="AS1" t="s">
        <v>94</v>
      </c>
      <c r="AT1" t="s">
        <v>95</v>
      </c>
      <c r="AU1" t="s">
        <v>96</v>
      </c>
      <c r="AV1" t="s">
        <v>97</v>
      </c>
      <c r="AW1" t="s">
        <v>56</v>
      </c>
      <c r="AX1" t="s">
        <v>3</v>
      </c>
      <c r="AY1" t="s">
        <v>4</v>
      </c>
      <c r="AZ1" t="s">
        <v>5</v>
      </c>
      <c r="BA1" t="s">
        <v>6</v>
      </c>
      <c r="BB1" t="s">
        <v>7</v>
      </c>
      <c r="BC1" t="s">
        <v>8</v>
      </c>
      <c r="BD1" t="s">
        <v>9</v>
      </c>
      <c r="BE1" t="s">
        <v>10</v>
      </c>
      <c r="BF1" t="s">
        <v>11</v>
      </c>
      <c r="BG1" t="s">
        <v>12</v>
      </c>
      <c r="BH1" t="s">
        <v>13</v>
      </c>
    </row>
    <row r="2" spans="1:62" x14ac:dyDescent="0.5">
      <c r="A2">
        <v>1</v>
      </c>
      <c r="B2">
        <v>1</v>
      </c>
      <c r="C2" s="1" t="s">
        <v>14</v>
      </c>
      <c r="D2" s="1" t="s">
        <v>27</v>
      </c>
      <c r="E2">
        <v>68</v>
      </c>
      <c r="F2" t="s">
        <v>98</v>
      </c>
      <c r="G2" t="s">
        <v>643</v>
      </c>
      <c r="H2" s="2" t="s">
        <v>644</v>
      </c>
      <c r="I2" s="2" t="s">
        <v>645</v>
      </c>
      <c r="J2" s="2" t="s">
        <v>646</v>
      </c>
      <c r="K2" s="2" t="s">
        <v>647</v>
      </c>
      <c r="L2" s="2" t="s">
        <v>648</v>
      </c>
      <c r="M2" s="2" t="s">
        <v>649</v>
      </c>
      <c r="N2" s="2" t="s">
        <v>650</v>
      </c>
      <c r="O2" s="2" t="s">
        <v>651</v>
      </c>
      <c r="P2" s="2" t="s">
        <v>652</v>
      </c>
      <c r="Q2" s="2" t="s">
        <v>653</v>
      </c>
      <c r="R2" s="2" t="s">
        <v>654</v>
      </c>
      <c r="S2" s="2" t="s">
        <v>655</v>
      </c>
      <c r="T2" s="2">
        <v>49.6</v>
      </c>
      <c r="U2" s="2" t="s">
        <v>98</v>
      </c>
      <c r="V2" s="2" t="s">
        <v>656</v>
      </c>
      <c r="W2" s="2" t="s">
        <v>657</v>
      </c>
      <c r="X2" s="2">
        <v>33.82</v>
      </c>
      <c r="Y2" s="2" t="s">
        <v>98</v>
      </c>
      <c r="Z2" s="2" t="s">
        <v>658</v>
      </c>
      <c r="AA2" s="2" t="s">
        <v>147</v>
      </c>
      <c r="AB2" s="2" t="s">
        <v>511</v>
      </c>
      <c r="AC2" s="2" t="s">
        <v>322</v>
      </c>
      <c r="AD2" s="2" t="s">
        <v>659</v>
      </c>
      <c r="AE2" s="2" t="s">
        <v>660</v>
      </c>
      <c r="AF2" s="2" t="s">
        <v>661</v>
      </c>
      <c r="AG2" s="2" t="s">
        <v>662</v>
      </c>
      <c r="AH2" s="2" t="s">
        <v>326</v>
      </c>
      <c r="AI2" s="2">
        <v>42.41</v>
      </c>
      <c r="AJ2" s="2" t="s">
        <v>98</v>
      </c>
      <c r="AK2" s="2" t="s">
        <v>663</v>
      </c>
      <c r="AL2" s="2" t="s">
        <v>664</v>
      </c>
      <c r="AM2" s="2" t="s">
        <v>157</v>
      </c>
      <c r="AN2" s="2" t="s">
        <v>130</v>
      </c>
      <c r="AO2" s="2" t="s">
        <v>665</v>
      </c>
      <c r="AP2" s="2" t="s">
        <v>666</v>
      </c>
      <c r="AQ2" s="2" t="s">
        <v>667</v>
      </c>
      <c r="AR2" s="2" t="s">
        <v>359</v>
      </c>
      <c r="AS2" s="2" t="s">
        <v>668</v>
      </c>
      <c r="AT2" s="2" t="s">
        <v>130</v>
      </c>
      <c r="AU2" s="2" t="s">
        <v>669</v>
      </c>
      <c r="AV2" s="2" t="s">
        <v>670</v>
      </c>
      <c r="AW2" s="2">
        <v>36.31</v>
      </c>
      <c r="AX2" s="2">
        <v>0.50398098633392796</v>
      </c>
      <c r="AY2" s="2">
        <v>0.49601901366607198</v>
      </c>
      <c r="AZ2" s="2">
        <v>0.33823529411764702</v>
      </c>
      <c r="BA2" s="2">
        <v>0.66176470588235303</v>
      </c>
      <c r="BB2" s="2">
        <v>0.42410362190371798</v>
      </c>
      <c r="BC2" s="2">
        <v>0.57589637809628202</v>
      </c>
      <c r="BD2" s="2">
        <v>0.36313874034462301</v>
      </c>
      <c r="BE2" s="2">
        <v>0.63686125965537699</v>
      </c>
      <c r="BF2" s="2">
        <v>1.62945864269992</v>
      </c>
      <c r="BG2" s="2">
        <v>0.40736466067497901</v>
      </c>
      <c r="BH2" s="2">
        <v>40.74</v>
      </c>
      <c r="BJ2" s="2">
        <f>BH3-index_gender[[#This Row],[index_percentage]]</f>
        <v>9.1499999999999986</v>
      </c>
    </row>
    <row r="3" spans="1:62" x14ac:dyDescent="0.5">
      <c r="A3">
        <v>2</v>
      </c>
      <c r="B3">
        <v>2</v>
      </c>
      <c r="C3" s="1" t="s">
        <v>14</v>
      </c>
      <c r="D3" s="1" t="s">
        <v>28</v>
      </c>
      <c r="E3">
        <v>60</v>
      </c>
      <c r="F3" t="s">
        <v>132</v>
      </c>
      <c r="G3" t="s">
        <v>671</v>
      </c>
      <c r="H3" s="2" t="s">
        <v>672</v>
      </c>
      <c r="I3" s="2" t="s">
        <v>673</v>
      </c>
      <c r="J3" s="2" t="s">
        <v>674</v>
      </c>
      <c r="K3" s="2" t="s">
        <v>675</v>
      </c>
      <c r="L3" s="2" t="s">
        <v>676</v>
      </c>
      <c r="M3" s="2" t="s">
        <v>677</v>
      </c>
      <c r="N3" s="2" t="s">
        <v>678</v>
      </c>
      <c r="O3" s="2" t="s">
        <v>679</v>
      </c>
      <c r="P3" s="2" t="s">
        <v>680</v>
      </c>
      <c r="Q3" s="2" t="s">
        <v>681</v>
      </c>
      <c r="R3" s="2" t="s">
        <v>682</v>
      </c>
      <c r="S3" s="2" t="s">
        <v>273</v>
      </c>
      <c r="T3" s="2">
        <v>31.53</v>
      </c>
      <c r="U3" s="2" t="s">
        <v>132</v>
      </c>
      <c r="V3" s="2" t="s">
        <v>683</v>
      </c>
      <c r="W3" s="2" t="s">
        <v>111</v>
      </c>
      <c r="X3" s="2">
        <v>47.5</v>
      </c>
      <c r="Y3" s="2" t="s">
        <v>132</v>
      </c>
      <c r="Z3" s="2" t="s">
        <v>684</v>
      </c>
      <c r="AA3" s="2" t="s">
        <v>114</v>
      </c>
      <c r="AB3" s="2" t="s">
        <v>685</v>
      </c>
      <c r="AC3" s="2" t="s">
        <v>686</v>
      </c>
      <c r="AD3" s="2" t="s">
        <v>687</v>
      </c>
      <c r="AE3" s="2" t="s">
        <v>688</v>
      </c>
      <c r="AF3" s="2" t="s">
        <v>689</v>
      </c>
      <c r="AG3" s="2" t="s">
        <v>690</v>
      </c>
      <c r="AH3" s="2" t="s">
        <v>691</v>
      </c>
      <c r="AI3" s="2">
        <v>45.61</v>
      </c>
      <c r="AJ3" s="2" t="s">
        <v>132</v>
      </c>
      <c r="AK3" s="2" t="s">
        <v>692</v>
      </c>
      <c r="AL3" s="2" t="s">
        <v>693</v>
      </c>
      <c r="AM3" s="2" t="s">
        <v>124</v>
      </c>
      <c r="AN3" s="2" t="s">
        <v>277</v>
      </c>
      <c r="AO3" s="2" t="s">
        <v>251</v>
      </c>
      <c r="AP3" s="2" t="s">
        <v>160</v>
      </c>
      <c r="AQ3" s="2" t="s">
        <v>694</v>
      </c>
      <c r="AR3" s="2" t="s">
        <v>196</v>
      </c>
      <c r="AS3" s="2" t="s">
        <v>695</v>
      </c>
      <c r="AT3" s="2" t="s">
        <v>130</v>
      </c>
      <c r="AU3" s="2" t="s">
        <v>696</v>
      </c>
      <c r="AV3" s="2" t="s">
        <v>111</v>
      </c>
      <c r="AW3" s="2">
        <v>37.99</v>
      </c>
      <c r="AX3" s="2">
        <v>0.68468660968660999</v>
      </c>
      <c r="AY3" s="2">
        <v>0.31531339031339001</v>
      </c>
      <c r="AZ3" s="2">
        <v>0.47499999999999998</v>
      </c>
      <c r="BA3" s="2">
        <v>0.52500000000000002</v>
      </c>
      <c r="BB3" s="2">
        <v>0.45609408658189099</v>
      </c>
      <c r="BC3" s="2">
        <v>0.54390591341810901</v>
      </c>
      <c r="BD3" s="2">
        <v>0.37991527442746997</v>
      </c>
      <c r="BE3" s="2">
        <v>0.62008472557253003</v>
      </c>
      <c r="BF3" s="2">
        <v>1.99569597069597</v>
      </c>
      <c r="BG3" s="2">
        <v>0.49892399267399301</v>
      </c>
      <c r="BH3" s="2">
        <v>49.89</v>
      </c>
    </row>
    <row r="4" spans="1:62" x14ac:dyDescent="0.5">
      <c r="A4">
        <v>3</v>
      </c>
      <c r="B4">
        <v>3</v>
      </c>
      <c r="C4" s="1" t="s">
        <v>17</v>
      </c>
      <c r="D4" s="1" t="s">
        <v>27</v>
      </c>
      <c r="E4">
        <v>77</v>
      </c>
      <c r="F4" t="s">
        <v>163</v>
      </c>
      <c r="G4" t="s">
        <v>697</v>
      </c>
      <c r="H4" s="2" t="s">
        <v>698</v>
      </c>
      <c r="I4" s="2" t="s">
        <v>699</v>
      </c>
      <c r="J4" s="2" t="s">
        <v>700</v>
      </c>
      <c r="K4" s="2" t="s">
        <v>701</v>
      </c>
      <c r="L4" s="2" t="s">
        <v>702</v>
      </c>
      <c r="M4" s="2" t="s">
        <v>703</v>
      </c>
      <c r="N4" s="2" t="s">
        <v>704</v>
      </c>
      <c r="O4" s="2" t="s">
        <v>705</v>
      </c>
      <c r="P4" s="2" t="s">
        <v>706</v>
      </c>
      <c r="Q4" s="2" t="s">
        <v>707</v>
      </c>
      <c r="R4" s="2" t="s">
        <v>486</v>
      </c>
      <c r="S4" s="2" t="s">
        <v>708</v>
      </c>
      <c r="T4" s="2">
        <v>62.83</v>
      </c>
      <c r="U4" s="2" t="s">
        <v>163</v>
      </c>
      <c r="V4" s="2" t="s">
        <v>709</v>
      </c>
      <c r="W4" s="2" t="s">
        <v>246</v>
      </c>
      <c r="X4" s="2">
        <v>38.31</v>
      </c>
      <c r="Y4" s="2" t="s">
        <v>163</v>
      </c>
      <c r="Z4" s="2" t="s">
        <v>710</v>
      </c>
      <c r="AA4" s="2" t="s">
        <v>711</v>
      </c>
      <c r="AB4" s="2" t="s">
        <v>712</v>
      </c>
      <c r="AC4" s="2" t="s">
        <v>713</v>
      </c>
      <c r="AD4" s="2" t="s">
        <v>148</v>
      </c>
      <c r="AE4" s="2" t="s">
        <v>714</v>
      </c>
      <c r="AF4" s="2" t="s">
        <v>715</v>
      </c>
      <c r="AG4" s="2" t="s">
        <v>716</v>
      </c>
      <c r="AH4" s="2" t="s">
        <v>196</v>
      </c>
      <c r="AI4" s="2">
        <v>38.49</v>
      </c>
      <c r="AJ4" s="2" t="s">
        <v>163</v>
      </c>
      <c r="AK4" s="2" t="s">
        <v>717</v>
      </c>
      <c r="AL4" s="2" t="s">
        <v>713</v>
      </c>
      <c r="AM4" s="2" t="s">
        <v>276</v>
      </c>
      <c r="AN4" s="2" t="s">
        <v>130</v>
      </c>
      <c r="AO4" s="2" t="s">
        <v>718</v>
      </c>
      <c r="AP4" s="2" t="s">
        <v>196</v>
      </c>
      <c r="AQ4" s="2" t="s">
        <v>196</v>
      </c>
      <c r="AR4" s="2" t="s">
        <v>719</v>
      </c>
      <c r="AS4" s="2" t="s">
        <v>720</v>
      </c>
      <c r="AT4" s="2" t="s">
        <v>721</v>
      </c>
      <c r="AU4" s="2" t="s">
        <v>721</v>
      </c>
      <c r="AV4" s="2" t="s">
        <v>722</v>
      </c>
      <c r="AW4" s="2">
        <v>31.62</v>
      </c>
      <c r="AX4" s="2">
        <v>0.37173702039323497</v>
      </c>
      <c r="AY4" s="2">
        <v>0.62826297960676503</v>
      </c>
      <c r="AZ4" s="2">
        <v>0.38311688311688302</v>
      </c>
      <c r="BA4" s="2">
        <v>0.61688311688311703</v>
      </c>
      <c r="BB4" s="2">
        <v>0.38489130276705102</v>
      </c>
      <c r="BC4" s="2">
        <v>0.61510869723294903</v>
      </c>
      <c r="BD4" s="2">
        <v>0.31616209083314301</v>
      </c>
      <c r="BE4" s="2">
        <v>0.68383790916685705</v>
      </c>
      <c r="BF4" s="2">
        <v>1.45590729711031</v>
      </c>
      <c r="BG4" s="2">
        <v>0.36397682427757799</v>
      </c>
      <c r="BH4" s="2">
        <v>36.4</v>
      </c>
      <c r="BJ4" s="2">
        <f>BH5-index_gender[[#This Row],[index_percentage]]</f>
        <v>12.009999999999998</v>
      </c>
    </row>
    <row r="5" spans="1:62" x14ac:dyDescent="0.5">
      <c r="A5">
        <v>4</v>
      </c>
      <c r="B5">
        <v>4</v>
      </c>
      <c r="C5" s="1" t="s">
        <v>17</v>
      </c>
      <c r="D5" s="1" t="s">
        <v>28</v>
      </c>
      <c r="E5">
        <v>78</v>
      </c>
      <c r="F5" t="s">
        <v>197</v>
      </c>
      <c r="G5" t="s">
        <v>723</v>
      </c>
      <c r="H5" s="2" t="s">
        <v>724</v>
      </c>
      <c r="I5" s="2" t="s">
        <v>725</v>
      </c>
      <c r="J5" s="2" t="s">
        <v>726</v>
      </c>
      <c r="K5" s="2" t="s">
        <v>727</v>
      </c>
      <c r="L5" s="2" t="s">
        <v>728</v>
      </c>
      <c r="M5" s="2" t="s">
        <v>729</v>
      </c>
      <c r="N5" s="2" t="s">
        <v>730</v>
      </c>
      <c r="O5" s="2" t="s">
        <v>731</v>
      </c>
      <c r="P5" s="2" t="s">
        <v>732</v>
      </c>
      <c r="Q5" s="2" t="s">
        <v>733</v>
      </c>
      <c r="R5" s="2" t="s">
        <v>734</v>
      </c>
      <c r="S5" s="2" t="s">
        <v>735</v>
      </c>
      <c r="T5" s="2">
        <v>59.83</v>
      </c>
      <c r="U5" s="2" t="s">
        <v>197</v>
      </c>
      <c r="V5" s="2" t="s">
        <v>736</v>
      </c>
      <c r="W5" s="2" t="s">
        <v>327</v>
      </c>
      <c r="X5" s="2">
        <v>70.510000000000005</v>
      </c>
      <c r="Y5" s="2" t="s">
        <v>197</v>
      </c>
      <c r="Z5" s="2" t="s">
        <v>737</v>
      </c>
      <c r="AA5" s="2" t="s">
        <v>492</v>
      </c>
      <c r="AB5" s="2" t="s">
        <v>143</v>
      </c>
      <c r="AC5" s="2" t="s">
        <v>738</v>
      </c>
      <c r="AD5" s="2" t="s">
        <v>739</v>
      </c>
      <c r="AE5" s="2" t="s">
        <v>152</v>
      </c>
      <c r="AF5" s="2" t="s">
        <v>740</v>
      </c>
      <c r="AG5" s="2" t="s">
        <v>741</v>
      </c>
      <c r="AH5" s="2" t="s">
        <v>742</v>
      </c>
      <c r="AI5" s="2">
        <v>45.18</v>
      </c>
      <c r="AJ5" s="2" t="s">
        <v>197</v>
      </c>
      <c r="AK5" s="2" t="s">
        <v>743</v>
      </c>
      <c r="AL5" s="2" t="s">
        <v>743</v>
      </c>
      <c r="AM5" s="2" t="s">
        <v>744</v>
      </c>
      <c r="AN5" s="2" t="s">
        <v>176</v>
      </c>
      <c r="AO5" s="2" t="s">
        <v>745</v>
      </c>
      <c r="AP5" s="2" t="s">
        <v>685</v>
      </c>
      <c r="AQ5" s="2" t="s">
        <v>524</v>
      </c>
      <c r="AR5" s="2" t="s">
        <v>111</v>
      </c>
      <c r="AS5" s="2" t="s">
        <v>98</v>
      </c>
      <c r="AT5" s="2" t="s">
        <v>746</v>
      </c>
      <c r="AU5" s="2" t="s">
        <v>570</v>
      </c>
      <c r="AV5" s="2" t="s">
        <v>747</v>
      </c>
      <c r="AW5" s="2">
        <v>37.770000000000003</v>
      </c>
      <c r="AX5" s="2">
        <v>0.40173995089509701</v>
      </c>
      <c r="AY5" s="2">
        <v>0.59826004910490305</v>
      </c>
      <c r="AZ5" s="2">
        <v>0.70512820512820495</v>
      </c>
      <c r="BA5" s="2">
        <v>0.29487179487179499</v>
      </c>
      <c r="BB5" s="2">
        <v>0.45178386499431</v>
      </c>
      <c r="BC5" s="2">
        <v>0.54821613500569</v>
      </c>
      <c r="BD5" s="2">
        <v>0.37774858909651499</v>
      </c>
      <c r="BE5" s="2">
        <v>0.62225141090348501</v>
      </c>
      <c r="BF5" s="2">
        <v>1.93640061011413</v>
      </c>
      <c r="BG5" s="2">
        <v>0.484100152528532</v>
      </c>
      <c r="BH5" s="2">
        <v>48.41</v>
      </c>
    </row>
    <row r="6" spans="1:62" x14ac:dyDescent="0.5">
      <c r="A6">
        <v>5</v>
      </c>
      <c r="B6">
        <v>5</v>
      </c>
      <c r="C6" s="1" t="s">
        <v>18</v>
      </c>
      <c r="D6" s="1" t="s">
        <v>27</v>
      </c>
      <c r="E6">
        <v>62</v>
      </c>
      <c r="F6" t="s">
        <v>219</v>
      </c>
      <c r="G6" t="s">
        <v>748</v>
      </c>
      <c r="H6" s="2" t="s">
        <v>749</v>
      </c>
      <c r="I6" s="2" t="s">
        <v>750</v>
      </c>
      <c r="J6" s="2" t="s">
        <v>751</v>
      </c>
      <c r="K6" s="2" t="s">
        <v>752</v>
      </c>
      <c r="L6" s="2" t="s">
        <v>753</v>
      </c>
      <c r="M6" s="2" t="s">
        <v>754</v>
      </c>
      <c r="N6" s="2" t="s">
        <v>755</v>
      </c>
      <c r="O6" s="2" t="s">
        <v>756</v>
      </c>
      <c r="P6" s="2" t="s">
        <v>757</v>
      </c>
      <c r="Q6" s="2" t="s">
        <v>758</v>
      </c>
      <c r="R6" s="2" t="s">
        <v>122</v>
      </c>
      <c r="S6" s="2" t="s">
        <v>759</v>
      </c>
      <c r="T6" s="2">
        <v>52.71</v>
      </c>
      <c r="U6" s="2" t="s">
        <v>219</v>
      </c>
      <c r="V6" s="2" t="s">
        <v>400</v>
      </c>
      <c r="W6" s="2" t="s">
        <v>760</v>
      </c>
      <c r="X6" s="2">
        <v>37.9</v>
      </c>
      <c r="Y6" s="2" t="s">
        <v>219</v>
      </c>
      <c r="Z6" s="2" t="s">
        <v>761</v>
      </c>
      <c r="AA6" s="2" t="s">
        <v>293</v>
      </c>
      <c r="AB6" s="2" t="s">
        <v>130</v>
      </c>
      <c r="AC6" s="2" t="s">
        <v>570</v>
      </c>
      <c r="AD6" s="2" t="s">
        <v>762</v>
      </c>
      <c r="AE6" s="2" t="s">
        <v>763</v>
      </c>
      <c r="AF6" s="2" t="s">
        <v>759</v>
      </c>
      <c r="AG6" s="2" t="s">
        <v>764</v>
      </c>
      <c r="AH6" s="2" t="s">
        <v>277</v>
      </c>
      <c r="AI6" s="2">
        <v>33.9</v>
      </c>
      <c r="AJ6" s="2" t="s">
        <v>219</v>
      </c>
      <c r="AK6" s="2" t="s">
        <v>765</v>
      </c>
      <c r="AL6" s="2" t="s">
        <v>766</v>
      </c>
      <c r="AM6" s="2" t="s">
        <v>767</v>
      </c>
      <c r="AN6" s="2" t="s">
        <v>130</v>
      </c>
      <c r="AO6" s="2" t="s">
        <v>570</v>
      </c>
      <c r="AP6" s="2" t="s">
        <v>130</v>
      </c>
      <c r="AQ6" s="2" t="s">
        <v>270</v>
      </c>
      <c r="AR6" s="2" t="s">
        <v>277</v>
      </c>
      <c r="AS6" s="2" t="s">
        <v>768</v>
      </c>
      <c r="AT6" s="2" t="s">
        <v>148</v>
      </c>
      <c r="AU6" s="2" t="s">
        <v>269</v>
      </c>
      <c r="AV6" s="2" t="s">
        <v>769</v>
      </c>
      <c r="AW6" s="2">
        <v>31.05</v>
      </c>
      <c r="AX6" s="2">
        <v>0.47289019224503098</v>
      </c>
      <c r="AY6" s="2">
        <v>0.52710980775496896</v>
      </c>
      <c r="AZ6" s="2">
        <v>0.37903225806451601</v>
      </c>
      <c r="BA6" s="2">
        <v>0.62096774193548399</v>
      </c>
      <c r="BB6" s="2">
        <v>0.33903836532075599</v>
      </c>
      <c r="BC6" s="2">
        <v>0.66096163467924396</v>
      </c>
      <c r="BD6" s="2">
        <v>0.31052838290741502</v>
      </c>
      <c r="BE6" s="2">
        <v>0.68947161709258498</v>
      </c>
      <c r="BF6" s="2">
        <v>1.5014891985377199</v>
      </c>
      <c r="BG6" s="2">
        <v>0.37537229963442997</v>
      </c>
      <c r="BH6" s="2">
        <v>37.54</v>
      </c>
      <c r="BJ6" s="2">
        <f>BH7-index_gender[[#This Row],[index_percentage]]</f>
        <v>10.579999999999998</v>
      </c>
    </row>
    <row r="7" spans="1:62" x14ac:dyDescent="0.5">
      <c r="A7">
        <v>6</v>
      </c>
      <c r="B7">
        <v>6</v>
      </c>
      <c r="C7" s="1" t="s">
        <v>18</v>
      </c>
      <c r="D7" s="1" t="s">
        <v>28</v>
      </c>
      <c r="E7">
        <v>89</v>
      </c>
      <c r="F7" t="s">
        <v>252</v>
      </c>
      <c r="G7" t="s">
        <v>770</v>
      </c>
      <c r="H7" s="2" t="s">
        <v>771</v>
      </c>
      <c r="I7" s="2" t="s">
        <v>772</v>
      </c>
      <c r="J7" s="2" t="s">
        <v>773</v>
      </c>
      <c r="K7" s="2" t="s">
        <v>774</v>
      </c>
      <c r="L7" s="2" t="s">
        <v>775</v>
      </c>
      <c r="M7" s="2" t="s">
        <v>776</v>
      </c>
      <c r="N7" s="2" t="s">
        <v>777</v>
      </c>
      <c r="O7" s="2" t="s">
        <v>778</v>
      </c>
      <c r="P7" s="2" t="s">
        <v>779</v>
      </c>
      <c r="Q7" s="2" t="s">
        <v>780</v>
      </c>
      <c r="R7" s="2" t="s">
        <v>781</v>
      </c>
      <c r="S7" s="2" t="s">
        <v>782</v>
      </c>
      <c r="T7" s="2">
        <v>62.43</v>
      </c>
      <c r="U7" s="2" t="s">
        <v>252</v>
      </c>
      <c r="V7" s="2" t="s">
        <v>783</v>
      </c>
      <c r="W7" s="2" t="s">
        <v>784</v>
      </c>
      <c r="X7" s="2">
        <v>69.66</v>
      </c>
      <c r="Y7" s="2" t="s">
        <v>252</v>
      </c>
      <c r="Z7" s="2" t="s">
        <v>785</v>
      </c>
      <c r="AA7" s="2" t="s">
        <v>786</v>
      </c>
      <c r="AB7" s="2" t="s">
        <v>181</v>
      </c>
      <c r="AC7" s="2" t="s">
        <v>787</v>
      </c>
      <c r="AD7" s="2" t="s">
        <v>788</v>
      </c>
      <c r="AE7" s="2" t="s">
        <v>789</v>
      </c>
      <c r="AF7" s="2" t="s">
        <v>790</v>
      </c>
      <c r="AG7" s="2" t="s">
        <v>791</v>
      </c>
      <c r="AH7" s="2" t="s">
        <v>792</v>
      </c>
      <c r="AI7" s="2">
        <v>41.38</v>
      </c>
      <c r="AJ7" s="2" t="s">
        <v>252</v>
      </c>
      <c r="AK7" s="2" t="s">
        <v>403</v>
      </c>
      <c r="AL7" s="2" t="s">
        <v>793</v>
      </c>
      <c r="AM7" s="2" t="s">
        <v>794</v>
      </c>
      <c r="AN7" s="2" t="s">
        <v>189</v>
      </c>
      <c r="AO7" s="2" t="s">
        <v>795</v>
      </c>
      <c r="AP7" s="2" t="s">
        <v>409</v>
      </c>
      <c r="AQ7" s="2" t="s">
        <v>277</v>
      </c>
      <c r="AR7" s="2" t="s">
        <v>247</v>
      </c>
      <c r="AS7" s="2" t="s">
        <v>796</v>
      </c>
      <c r="AT7" s="2" t="s">
        <v>269</v>
      </c>
      <c r="AU7" s="2" t="s">
        <v>797</v>
      </c>
      <c r="AV7" s="2" t="s">
        <v>798</v>
      </c>
      <c r="AW7" s="2">
        <v>43.86</v>
      </c>
      <c r="AX7" s="2">
        <v>0.37572697788352999</v>
      </c>
      <c r="AY7" s="2">
        <v>0.62427302211646996</v>
      </c>
      <c r="AZ7" s="2">
        <v>0.69662921348314599</v>
      </c>
      <c r="BA7" s="2">
        <v>0.30337078651685401</v>
      </c>
      <c r="BB7" s="2">
        <v>0.41384853090127999</v>
      </c>
      <c r="BC7" s="2">
        <v>0.58615146909871996</v>
      </c>
      <c r="BD7" s="2">
        <v>0.438552693713394</v>
      </c>
      <c r="BE7" s="2">
        <v>0.561447306286606</v>
      </c>
      <c r="BF7" s="2">
        <v>1.9247574159813501</v>
      </c>
      <c r="BG7" s="2">
        <v>0.48118935399533802</v>
      </c>
      <c r="BH7" s="2">
        <v>48.12</v>
      </c>
    </row>
    <row r="8" spans="1:62" x14ac:dyDescent="0.5">
      <c r="A8">
        <v>7</v>
      </c>
      <c r="B8">
        <v>7</v>
      </c>
      <c r="C8" s="1" t="s">
        <v>19</v>
      </c>
      <c r="D8" s="1" t="s">
        <v>27</v>
      </c>
      <c r="E8">
        <v>40</v>
      </c>
      <c r="F8" t="s">
        <v>282</v>
      </c>
      <c r="G8" t="s">
        <v>799</v>
      </c>
      <c r="H8" s="2" t="s">
        <v>800</v>
      </c>
      <c r="I8" s="2" t="s">
        <v>801</v>
      </c>
      <c r="J8" s="2" t="s">
        <v>802</v>
      </c>
      <c r="K8" s="2" t="s">
        <v>803</v>
      </c>
      <c r="L8" s="2" t="s">
        <v>804</v>
      </c>
      <c r="M8" s="2" t="s">
        <v>805</v>
      </c>
      <c r="N8" s="2" t="s">
        <v>806</v>
      </c>
      <c r="O8" s="2" t="s">
        <v>807</v>
      </c>
      <c r="P8" s="2" t="s">
        <v>808</v>
      </c>
      <c r="Q8" s="2" t="s">
        <v>809</v>
      </c>
      <c r="R8" s="2" t="s">
        <v>382</v>
      </c>
      <c r="S8" s="2" t="s">
        <v>209</v>
      </c>
      <c r="T8" s="2">
        <v>30.29</v>
      </c>
      <c r="U8" s="2" t="s">
        <v>282</v>
      </c>
      <c r="V8" s="2" t="s">
        <v>491</v>
      </c>
      <c r="W8" s="2" t="s">
        <v>810</v>
      </c>
      <c r="X8" s="2">
        <v>25</v>
      </c>
      <c r="Y8" s="2" t="s">
        <v>282</v>
      </c>
      <c r="Z8" s="2" t="s">
        <v>811</v>
      </c>
      <c r="AA8" s="2" t="s">
        <v>302</v>
      </c>
      <c r="AB8" s="2" t="s">
        <v>130</v>
      </c>
      <c r="AC8" s="2" t="s">
        <v>195</v>
      </c>
      <c r="AD8" s="2" t="s">
        <v>810</v>
      </c>
      <c r="AE8" s="2" t="s">
        <v>812</v>
      </c>
      <c r="AF8" s="2" t="s">
        <v>813</v>
      </c>
      <c r="AG8" s="2" t="s">
        <v>183</v>
      </c>
      <c r="AH8" s="2" t="s">
        <v>814</v>
      </c>
      <c r="AI8" s="2">
        <v>26.92</v>
      </c>
      <c r="AJ8" s="2" t="s">
        <v>282</v>
      </c>
      <c r="AK8" s="2" t="s">
        <v>739</v>
      </c>
      <c r="AL8" s="2" t="s">
        <v>815</v>
      </c>
      <c r="AM8" s="2" t="s">
        <v>98</v>
      </c>
      <c r="AN8" s="2" t="s">
        <v>130</v>
      </c>
      <c r="AO8" s="2" t="s">
        <v>303</v>
      </c>
      <c r="AP8" s="2" t="s">
        <v>196</v>
      </c>
      <c r="AQ8" s="2" t="s">
        <v>130</v>
      </c>
      <c r="AR8" s="2" t="s">
        <v>130</v>
      </c>
      <c r="AS8" s="2" t="s">
        <v>98</v>
      </c>
      <c r="AT8" s="2" t="s">
        <v>130</v>
      </c>
      <c r="AU8" s="2" t="s">
        <v>191</v>
      </c>
      <c r="AV8" s="2" t="s">
        <v>816</v>
      </c>
      <c r="AW8" s="2">
        <v>27.73</v>
      </c>
      <c r="AX8" s="2">
        <v>0.69709731098619998</v>
      </c>
      <c r="AY8" s="2">
        <v>0.30290268901380002</v>
      </c>
      <c r="AZ8" s="2">
        <v>0.25</v>
      </c>
      <c r="BA8" s="2">
        <v>0.75</v>
      </c>
      <c r="BB8" s="2">
        <v>0.26917989417989402</v>
      </c>
      <c r="BC8" s="2">
        <v>0.73082010582010604</v>
      </c>
      <c r="BD8" s="2">
        <v>0.27729700854700901</v>
      </c>
      <c r="BE8" s="2">
        <v>0.72270299145299099</v>
      </c>
      <c r="BF8" s="2">
        <v>1.4935742137131001</v>
      </c>
      <c r="BG8" s="2">
        <v>0.37339355342827601</v>
      </c>
      <c r="BH8" s="2">
        <v>37.340000000000003</v>
      </c>
      <c r="BJ8" s="2">
        <f>BH9-index_gender[[#This Row],[index_percentage]]</f>
        <v>6.509999999999998</v>
      </c>
    </row>
    <row r="9" spans="1:62" x14ac:dyDescent="0.5">
      <c r="A9">
        <v>8</v>
      </c>
      <c r="B9">
        <v>8</v>
      </c>
      <c r="C9" s="1" t="s">
        <v>19</v>
      </c>
      <c r="D9" s="1" t="s">
        <v>28</v>
      </c>
      <c r="E9">
        <v>69</v>
      </c>
      <c r="F9" t="s">
        <v>310</v>
      </c>
      <c r="G9" t="s">
        <v>817</v>
      </c>
      <c r="H9" s="2" t="s">
        <v>818</v>
      </c>
      <c r="I9" s="2" t="s">
        <v>819</v>
      </c>
      <c r="J9" s="2" t="s">
        <v>820</v>
      </c>
      <c r="K9" s="2" t="s">
        <v>821</v>
      </c>
      <c r="L9" s="2" t="s">
        <v>822</v>
      </c>
      <c r="M9" s="2" t="s">
        <v>823</v>
      </c>
      <c r="N9" s="2" t="s">
        <v>824</v>
      </c>
      <c r="O9" s="2" t="s">
        <v>825</v>
      </c>
      <c r="P9" s="2" t="s">
        <v>826</v>
      </c>
      <c r="Q9" s="2" t="s">
        <v>827</v>
      </c>
      <c r="R9" s="2" t="s">
        <v>196</v>
      </c>
      <c r="S9" s="2" t="s">
        <v>828</v>
      </c>
      <c r="T9" s="2">
        <v>39.06</v>
      </c>
      <c r="U9" s="2" t="s">
        <v>310</v>
      </c>
      <c r="V9" s="2" t="s">
        <v>556</v>
      </c>
      <c r="W9" s="2" t="s">
        <v>829</v>
      </c>
      <c r="X9" s="2">
        <v>34.78</v>
      </c>
      <c r="Y9" s="2" t="s">
        <v>310</v>
      </c>
      <c r="Z9" s="2" t="s">
        <v>380</v>
      </c>
      <c r="AA9" s="2" t="s">
        <v>830</v>
      </c>
      <c r="AB9" s="2" t="s">
        <v>831</v>
      </c>
      <c r="AC9" s="2" t="s">
        <v>832</v>
      </c>
      <c r="AD9" s="2" t="s">
        <v>833</v>
      </c>
      <c r="AE9" s="2" t="s">
        <v>834</v>
      </c>
      <c r="AF9" s="2" t="s">
        <v>615</v>
      </c>
      <c r="AG9" s="2" t="s">
        <v>835</v>
      </c>
      <c r="AH9" s="2" t="s">
        <v>836</v>
      </c>
      <c r="AI9" s="2">
        <v>38.08</v>
      </c>
      <c r="AJ9" s="2" t="s">
        <v>310</v>
      </c>
      <c r="AK9" s="2" t="s">
        <v>837</v>
      </c>
      <c r="AL9" s="2" t="s">
        <v>838</v>
      </c>
      <c r="AM9" s="2" t="s">
        <v>362</v>
      </c>
      <c r="AN9" s="2" t="s">
        <v>98</v>
      </c>
      <c r="AO9" s="2" t="s">
        <v>839</v>
      </c>
      <c r="AP9" s="2" t="s">
        <v>840</v>
      </c>
      <c r="AQ9" s="2" t="s">
        <v>841</v>
      </c>
      <c r="AR9" s="2" t="s">
        <v>842</v>
      </c>
      <c r="AS9" s="2" t="s">
        <v>843</v>
      </c>
      <c r="AT9" s="2" t="s">
        <v>269</v>
      </c>
      <c r="AU9" s="2" t="s">
        <v>382</v>
      </c>
      <c r="AV9" s="2" t="s">
        <v>125</v>
      </c>
      <c r="AW9" s="2">
        <v>41.58</v>
      </c>
      <c r="AX9" s="2">
        <v>0.60944233075754395</v>
      </c>
      <c r="AY9" s="2">
        <v>0.390557669242456</v>
      </c>
      <c r="AZ9" s="2">
        <v>0.34782608695652201</v>
      </c>
      <c r="BA9" s="2">
        <v>0.65217391304347805</v>
      </c>
      <c r="BB9" s="2">
        <v>0.38076064731985698</v>
      </c>
      <c r="BC9" s="2">
        <v>0.61923935268014296</v>
      </c>
      <c r="BD9" s="2">
        <v>0.41583704868551402</v>
      </c>
      <c r="BE9" s="2">
        <v>0.58416295131448603</v>
      </c>
      <c r="BF9" s="2">
        <v>1.75386611371944</v>
      </c>
      <c r="BG9" s="2">
        <v>0.438466528429859</v>
      </c>
      <c r="BH9" s="2">
        <v>43.85</v>
      </c>
    </row>
    <row r="10" spans="1:62" x14ac:dyDescent="0.5">
      <c r="A10">
        <v>9</v>
      </c>
      <c r="B10">
        <v>9</v>
      </c>
      <c r="C10" s="1" t="s">
        <v>20</v>
      </c>
      <c r="D10" s="1" t="s">
        <v>27</v>
      </c>
      <c r="E10">
        <v>77</v>
      </c>
      <c r="F10" t="s">
        <v>337</v>
      </c>
      <c r="G10" t="s">
        <v>697</v>
      </c>
      <c r="H10" s="2" t="s">
        <v>844</v>
      </c>
      <c r="I10" s="2" t="s">
        <v>845</v>
      </c>
      <c r="J10" s="2" t="s">
        <v>846</v>
      </c>
      <c r="K10" s="2" t="s">
        <v>847</v>
      </c>
      <c r="L10" s="2" t="s">
        <v>848</v>
      </c>
      <c r="M10" s="2" t="s">
        <v>849</v>
      </c>
      <c r="N10" s="2" t="s">
        <v>850</v>
      </c>
      <c r="O10" s="2" t="s">
        <v>851</v>
      </c>
      <c r="P10" s="2" t="s">
        <v>852</v>
      </c>
      <c r="Q10" s="2" t="s">
        <v>853</v>
      </c>
      <c r="R10" s="2" t="s">
        <v>854</v>
      </c>
      <c r="S10" s="2" t="s">
        <v>855</v>
      </c>
      <c r="T10" s="2">
        <v>28.3</v>
      </c>
      <c r="U10" s="2" t="s">
        <v>337</v>
      </c>
      <c r="V10" s="2" t="s">
        <v>856</v>
      </c>
      <c r="W10" s="2" t="s">
        <v>857</v>
      </c>
      <c r="X10" s="2">
        <v>30.52</v>
      </c>
      <c r="Y10" s="2" t="s">
        <v>337</v>
      </c>
      <c r="Z10" s="2" t="s">
        <v>709</v>
      </c>
      <c r="AA10" s="2" t="s">
        <v>858</v>
      </c>
      <c r="AB10" s="2" t="s">
        <v>859</v>
      </c>
      <c r="AC10" s="2" t="s">
        <v>860</v>
      </c>
      <c r="AD10" s="2" t="s">
        <v>160</v>
      </c>
      <c r="AE10" s="2" t="s">
        <v>861</v>
      </c>
      <c r="AF10" s="2" t="s">
        <v>862</v>
      </c>
      <c r="AG10" s="2" t="s">
        <v>863</v>
      </c>
      <c r="AH10" s="2" t="s">
        <v>864</v>
      </c>
      <c r="AI10" s="2">
        <v>42.28</v>
      </c>
      <c r="AJ10" s="2" t="s">
        <v>337</v>
      </c>
      <c r="AK10" s="2" t="s">
        <v>865</v>
      </c>
      <c r="AL10" s="2" t="s">
        <v>866</v>
      </c>
      <c r="AM10" s="2" t="s">
        <v>412</v>
      </c>
      <c r="AN10" s="2" t="s">
        <v>130</v>
      </c>
      <c r="AO10" s="2" t="s">
        <v>867</v>
      </c>
      <c r="AP10" s="2" t="s">
        <v>196</v>
      </c>
      <c r="AQ10" s="2" t="s">
        <v>176</v>
      </c>
      <c r="AR10" s="2" t="s">
        <v>868</v>
      </c>
      <c r="AS10" s="2" t="s">
        <v>869</v>
      </c>
      <c r="AT10" s="2" t="s">
        <v>870</v>
      </c>
      <c r="AU10" s="2" t="s">
        <v>871</v>
      </c>
      <c r="AV10" s="2" t="s">
        <v>872</v>
      </c>
      <c r="AW10" s="2">
        <v>43.2</v>
      </c>
      <c r="AX10" s="2">
        <v>0.71704624291714303</v>
      </c>
      <c r="AY10" s="2">
        <v>0.28295375708285703</v>
      </c>
      <c r="AZ10" s="2">
        <v>0.30519480519480502</v>
      </c>
      <c r="BA10" s="2">
        <v>0.69480519480519498</v>
      </c>
      <c r="BB10" s="2">
        <v>0.422797937577232</v>
      </c>
      <c r="BC10" s="2">
        <v>0.57720206242276795</v>
      </c>
      <c r="BD10" s="2">
        <v>0.43204655721404001</v>
      </c>
      <c r="BE10" s="2">
        <v>0.56795344278596005</v>
      </c>
      <c r="BF10" s="2">
        <v>1.8770855429032201</v>
      </c>
      <c r="BG10" s="2">
        <v>0.46927138572580501</v>
      </c>
      <c r="BH10" s="2">
        <v>46.93</v>
      </c>
      <c r="BJ10" s="2">
        <f>BH11-index_gender[[#This Row],[index_percentage]]</f>
        <v>4.6000000000000014</v>
      </c>
    </row>
    <row r="11" spans="1:62" x14ac:dyDescent="0.5">
      <c r="A11">
        <v>10</v>
      </c>
      <c r="B11">
        <v>10</v>
      </c>
      <c r="C11" s="1" t="s">
        <v>20</v>
      </c>
      <c r="D11" s="1" t="s">
        <v>28</v>
      </c>
      <c r="E11">
        <v>55</v>
      </c>
      <c r="F11" t="s">
        <v>370</v>
      </c>
      <c r="G11" t="s">
        <v>873</v>
      </c>
      <c r="H11" s="2" t="s">
        <v>874</v>
      </c>
      <c r="I11" s="2" t="s">
        <v>875</v>
      </c>
      <c r="J11" s="2" t="s">
        <v>876</v>
      </c>
      <c r="K11" s="2" t="s">
        <v>877</v>
      </c>
      <c r="L11" s="2" t="s">
        <v>878</v>
      </c>
      <c r="M11" s="2" t="s">
        <v>879</v>
      </c>
      <c r="N11" s="2" t="s">
        <v>880</v>
      </c>
      <c r="O11" s="2" t="s">
        <v>881</v>
      </c>
      <c r="P11" s="2" t="s">
        <v>882</v>
      </c>
      <c r="Q11" s="2" t="s">
        <v>883</v>
      </c>
      <c r="R11" s="2" t="s">
        <v>884</v>
      </c>
      <c r="S11" s="2" t="s">
        <v>885</v>
      </c>
      <c r="T11" s="2">
        <v>25.59</v>
      </c>
      <c r="U11" s="2" t="s">
        <v>370</v>
      </c>
      <c r="V11" s="2" t="s">
        <v>623</v>
      </c>
      <c r="W11" s="2" t="s">
        <v>623</v>
      </c>
      <c r="X11" s="2">
        <v>47.27</v>
      </c>
      <c r="Y11" s="2" t="s">
        <v>370</v>
      </c>
      <c r="Z11" s="2" t="s">
        <v>623</v>
      </c>
      <c r="AA11" s="2" t="s">
        <v>886</v>
      </c>
      <c r="AB11" s="2" t="s">
        <v>520</v>
      </c>
      <c r="AC11" s="2" t="s">
        <v>887</v>
      </c>
      <c r="AD11" s="2" t="s">
        <v>148</v>
      </c>
      <c r="AE11" s="2" t="s">
        <v>888</v>
      </c>
      <c r="AF11" s="2" t="s">
        <v>889</v>
      </c>
      <c r="AG11" s="2" t="s">
        <v>890</v>
      </c>
      <c r="AH11" s="2" t="s">
        <v>891</v>
      </c>
      <c r="AI11" s="2">
        <v>45.5</v>
      </c>
      <c r="AJ11" s="2" t="s">
        <v>370</v>
      </c>
      <c r="AK11" s="2" t="s">
        <v>122</v>
      </c>
      <c r="AL11" s="2" t="s">
        <v>892</v>
      </c>
      <c r="AM11" s="2" t="s">
        <v>98</v>
      </c>
      <c r="AN11" s="2" t="s">
        <v>130</v>
      </c>
      <c r="AO11" s="2" t="s">
        <v>893</v>
      </c>
      <c r="AP11" s="2" t="s">
        <v>273</v>
      </c>
      <c r="AQ11" s="2" t="s">
        <v>269</v>
      </c>
      <c r="AR11" s="2" t="s">
        <v>382</v>
      </c>
      <c r="AS11" s="2" t="s">
        <v>98</v>
      </c>
      <c r="AT11" s="2" t="s">
        <v>270</v>
      </c>
      <c r="AU11" s="2" t="s">
        <v>885</v>
      </c>
      <c r="AV11" s="2" t="s">
        <v>894</v>
      </c>
      <c r="AW11" s="2">
        <v>38.950000000000003</v>
      </c>
      <c r="AX11" s="2">
        <v>0.74414196914196895</v>
      </c>
      <c r="AY11" s="2">
        <v>0.25585803085803099</v>
      </c>
      <c r="AZ11" s="2">
        <v>0.472727272727273</v>
      </c>
      <c r="BA11" s="2">
        <v>0.527272727272727</v>
      </c>
      <c r="BB11" s="2">
        <v>0.45501674251674301</v>
      </c>
      <c r="BC11" s="2">
        <v>0.54498325748325704</v>
      </c>
      <c r="BD11" s="2">
        <v>0.38950216450216502</v>
      </c>
      <c r="BE11" s="2">
        <v>0.61049783549783498</v>
      </c>
      <c r="BF11" s="2">
        <v>2.0613881488881498</v>
      </c>
      <c r="BG11" s="2">
        <v>0.51534703722203801</v>
      </c>
      <c r="BH11" s="2">
        <v>51.53</v>
      </c>
    </row>
    <row r="12" spans="1:62" x14ac:dyDescent="0.5">
      <c r="A12">
        <v>11</v>
      </c>
      <c r="B12">
        <v>11</v>
      </c>
      <c r="C12" s="1" t="s">
        <v>21</v>
      </c>
      <c r="D12" s="1" t="s">
        <v>27</v>
      </c>
      <c r="E12">
        <v>65</v>
      </c>
      <c r="F12" t="s">
        <v>389</v>
      </c>
      <c r="G12" t="s">
        <v>895</v>
      </c>
      <c r="H12" s="2" t="s">
        <v>896</v>
      </c>
      <c r="I12" s="2" t="s">
        <v>143</v>
      </c>
      <c r="J12" s="2" t="s">
        <v>897</v>
      </c>
      <c r="K12" s="2" t="s">
        <v>898</v>
      </c>
      <c r="L12" s="2" t="s">
        <v>899</v>
      </c>
      <c r="M12" s="2" t="s">
        <v>900</v>
      </c>
      <c r="N12" s="2" t="s">
        <v>901</v>
      </c>
      <c r="O12" s="2" t="s">
        <v>902</v>
      </c>
      <c r="P12" s="2" t="s">
        <v>903</v>
      </c>
      <c r="Q12" s="2" t="s">
        <v>904</v>
      </c>
      <c r="R12" s="2" t="s">
        <v>905</v>
      </c>
      <c r="S12" s="2" t="s">
        <v>711</v>
      </c>
      <c r="T12" s="2">
        <v>55.29</v>
      </c>
      <c r="U12" s="2" t="s">
        <v>389</v>
      </c>
      <c r="V12" s="2" t="s">
        <v>906</v>
      </c>
      <c r="W12" s="2" t="s">
        <v>162</v>
      </c>
      <c r="X12" s="2">
        <v>23.85</v>
      </c>
      <c r="Y12" s="2" t="s">
        <v>389</v>
      </c>
      <c r="Z12" s="2" t="s">
        <v>906</v>
      </c>
      <c r="AA12" s="2" t="s">
        <v>98</v>
      </c>
      <c r="AB12" s="2" t="s">
        <v>462</v>
      </c>
      <c r="AC12" s="2" t="s">
        <v>907</v>
      </c>
      <c r="AD12" s="2" t="s">
        <v>908</v>
      </c>
      <c r="AE12" s="2" t="s">
        <v>909</v>
      </c>
      <c r="AF12" s="2" t="s">
        <v>910</v>
      </c>
      <c r="AG12" s="2" t="s">
        <v>911</v>
      </c>
      <c r="AH12" s="2" t="s">
        <v>912</v>
      </c>
      <c r="AI12" s="2">
        <v>41.76</v>
      </c>
      <c r="AJ12" s="2" t="s">
        <v>389</v>
      </c>
      <c r="AK12" s="2" t="s">
        <v>185</v>
      </c>
      <c r="AL12" s="2" t="s">
        <v>913</v>
      </c>
      <c r="AM12" s="2" t="s">
        <v>98</v>
      </c>
      <c r="AN12" s="2" t="s">
        <v>130</v>
      </c>
      <c r="AO12" s="2" t="s">
        <v>908</v>
      </c>
      <c r="AP12" s="2" t="s">
        <v>914</v>
      </c>
      <c r="AQ12" s="2" t="s">
        <v>915</v>
      </c>
      <c r="AR12" s="2" t="s">
        <v>916</v>
      </c>
      <c r="AS12" s="2" t="s">
        <v>276</v>
      </c>
      <c r="AT12" s="2" t="s">
        <v>433</v>
      </c>
      <c r="AU12" s="2" t="s">
        <v>917</v>
      </c>
      <c r="AV12" s="2" t="s">
        <v>918</v>
      </c>
      <c r="AW12" s="2">
        <v>43.02</v>
      </c>
      <c r="AX12" s="2">
        <v>0.44712722570909702</v>
      </c>
      <c r="AY12" s="2">
        <v>0.55287277429090298</v>
      </c>
      <c r="AZ12" s="2">
        <v>0.238461538461538</v>
      </c>
      <c r="BA12" s="2">
        <v>0.76153846153846205</v>
      </c>
      <c r="BB12" s="2">
        <v>0.41755709031250798</v>
      </c>
      <c r="BC12" s="2">
        <v>0.58244290968749202</v>
      </c>
      <c r="BD12" s="2">
        <v>0.43021880324511902</v>
      </c>
      <c r="BE12" s="2">
        <v>0.56978119675488104</v>
      </c>
      <c r="BF12" s="2">
        <v>1.53336465772826</v>
      </c>
      <c r="BG12" s="2">
        <v>0.38334116443206601</v>
      </c>
      <c r="BH12" s="2">
        <v>38.33</v>
      </c>
      <c r="BJ12" s="2">
        <f>BH13-index_gender[[#This Row],[index_percentage]]</f>
        <v>10.579999999999998</v>
      </c>
    </row>
    <row r="13" spans="1:62" x14ac:dyDescent="0.5">
      <c r="A13">
        <v>12</v>
      </c>
      <c r="B13">
        <v>12</v>
      </c>
      <c r="C13" s="1" t="s">
        <v>21</v>
      </c>
      <c r="D13" s="1" t="s">
        <v>28</v>
      </c>
      <c r="E13">
        <v>97</v>
      </c>
      <c r="F13" t="s">
        <v>418</v>
      </c>
      <c r="G13" t="s">
        <v>919</v>
      </c>
      <c r="H13" s="2" t="s">
        <v>920</v>
      </c>
      <c r="I13" s="2" t="s">
        <v>921</v>
      </c>
      <c r="J13" s="2" t="s">
        <v>922</v>
      </c>
      <c r="K13" s="2" t="s">
        <v>923</v>
      </c>
      <c r="L13" s="2" t="s">
        <v>924</v>
      </c>
      <c r="M13" s="2" t="s">
        <v>925</v>
      </c>
      <c r="N13" s="2" t="s">
        <v>926</v>
      </c>
      <c r="O13" s="2" t="s">
        <v>927</v>
      </c>
      <c r="P13" s="2" t="s">
        <v>928</v>
      </c>
      <c r="Q13" s="2" t="s">
        <v>929</v>
      </c>
      <c r="R13" s="2" t="s">
        <v>144</v>
      </c>
      <c r="S13" s="2" t="s">
        <v>930</v>
      </c>
      <c r="T13" s="2">
        <v>51.07</v>
      </c>
      <c r="U13" s="2" t="s">
        <v>418</v>
      </c>
      <c r="V13" s="2" t="s">
        <v>931</v>
      </c>
      <c r="W13" s="2" t="s">
        <v>932</v>
      </c>
      <c r="X13" s="2">
        <v>43.81</v>
      </c>
      <c r="Y13" s="2" t="s">
        <v>418</v>
      </c>
      <c r="Z13" s="2" t="s">
        <v>933</v>
      </c>
      <c r="AA13" s="2" t="s">
        <v>934</v>
      </c>
      <c r="AB13" s="2" t="s">
        <v>462</v>
      </c>
      <c r="AC13" s="2" t="s">
        <v>935</v>
      </c>
      <c r="AD13" s="2" t="s">
        <v>527</v>
      </c>
      <c r="AE13" s="2" t="s">
        <v>936</v>
      </c>
      <c r="AF13" s="2" t="s">
        <v>230</v>
      </c>
      <c r="AG13" s="2" t="s">
        <v>937</v>
      </c>
      <c r="AH13" s="2" t="s">
        <v>931</v>
      </c>
      <c r="AI13" s="2">
        <v>46.91</v>
      </c>
      <c r="AJ13" s="2" t="s">
        <v>418</v>
      </c>
      <c r="AK13" s="2" t="s">
        <v>938</v>
      </c>
      <c r="AL13" s="2" t="s">
        <v>939</v>
      </c>
      <c r="AM13" s="2" t="s">
        <v>161</v>
      </c>
      <c r="AN13" s="2" t="s">
        <v>98</v>
      </c>
      <c r="AO13" s="2" t="s">
        <v>521</v>
      </c>
      <c r="AP13" s="2" t="s">
        <v>940</v>
      </c>
      <c r="AQ13" s="2" t="s">
        <v>941</v>
      </c>
      <c r="AR13" s="2" t="s">
        <v>942</v>
      </c>
      <c r="AS13" s="2" t="s">
        <v>98</v>
      </c>
      <c r="AT13" s="2" t="s">
        <v>195</v>
      </c>
      <c r="AU13" s="2" t="s">
        <v>943</v>
      </c>
      <c r="AV13" s="2" t="s">
        <v>933</v>
      </c>
      <c r="AW13" s="2">
        <v>55.98</v>
      </c>
      <c r="AX13" s="2">
        <v>0.48933842227385399</v>
      </c>
      <c r="AY13" s="2">
        <v>0.51066157772614595</v>
      </c>
      <c r="AZ13" s="2">
        <v>0.43814432989690699</v>
      </c>
      <c r="BA13" s="2">
        <v>0.56185567010309301</v>
      </c>
      <c r="BB13" s="2">
        <v>0.46906985981225602</v>
      </c>
      <c r="BC13" s="2">
        <v>0.53093014018774398</v>
      </c>
      <c r="BD13" s="2">
        <v>0.55980258993839105</v>
      </c>
      <c r="BE13" s="2">
        <v>0.44019741006160901</v>
      </c>
      <c r="BF13" s="2">
        <v>1.9563552019214101</v>
      </c>
      <c r="BG13" s="2">
        <v>0.48908880048035203</v>
      </c>
      <c r="BH13" s="2">
        <v>48.91</v>
      </c>
    </row>
    <row r="14" spans="1:62" x14ac:dyDescent="0.5">
      <c r="A14">
        <v>13</v>
      </c>
      <c r="B14">
        <v>13</v>
      </c>
      <c r="C14" s="1" t="s">
        <v>22</v>
      </c>
      <c r="D14" s="1" t="s">
        <v>27</v>
      </c>
      <c r="E14">
        <v>77</v>
      </c>
      <c r="F14" t="s">
        <v>446</v>
      </c>
      <c r="G14" t="s">
        <v>697</v>
      </c>
      <c r="H14" s="2" t="s">
        <v>944</v>
      </c>
      <c r="I14" s="2" t="s">
        <v>945</v>
      </c>
      <c r="J14" s="2" t="s">
        <v>946</v>
      </c>
      <c r="K14" s="2" t="s">
        <v>947</v>
      </c>
      <c r="L14" s="2" t="s">
        <v>948</v>
      </c>
      <c r="M14" s="2" t="s">
        <v>949</v>
      </c>
      <c r="N14" s="2" t="s">
        <v>950</v>
      </c>
      <c r="O14" s="2" t="s">
        <v>951</v>
      </c>
      <c r="P14" s="2" t="s">
        <v>952</v>
      </c>
      <c r="Q14" s="2" t="s">
        <v>586</v>
      </c>
      <c r="R14" s="2" t="s">
        <v>130</v>
      </c>
      <c r="S14" s="2" t="s">
        <v>381</v>
      </c>
      <c r="T14" s="2">
        <v>31.23</v>
      </c>
      <c r="U14" s="2" t="s">
        <v>446</v>
      </c>
      <c r="V14" s="2" t="s">
        <v>718</v>
      </c>
      <c r="W14" s="2" t="s">
        <v>953</v>
      </c>
      <c r="X14" s="2">
        <v>10.39</v>
      </c>
      <c r="Y14" s="2" t="s">
        <v>446</v>
      </c>
      <c r="Z14" s="2" t="s">
        <v>953</v>
      </c>
      <c r="AA14" s="2" t="s">
        <v>125</v>
      </c>
      <c r="AB14" s="2" t="s">
        <v>954</v>
      </c>
      <c r="AC14" s="2" t="s">
        <v>955</v>
      </c>
      <c r="AD14" s="2" t="s">
        <v>130</v>
      </c>
      <c r="AE14" s="2" t="s">
        <v>856</v>
      </c>
      <c r="AF14" s="2" t="s">
        <v>956</v>
      </c>
      <c r="AG14" s="2" t="s">
        <v>957</v>
      </c>
      <c r="AH14" s="2" t="s">
        <v>958</v>
      </c>
      <c r="AI14" s="2">
        <v>31.41</v>
      </c>
      <c r="AJ14" s="2" t="s">
        <v>446</v>
      </c>
      <c r="AK14" s="2" t="s">
        <v>196</v>
      </c>
      <c r="AL14" s="2" t="s">
        <v>959</v>
      </c>
      <c r="AM14" s="2" t="s">
        <v>98</v>
      </c>
      <c r="AN14" s="2" t="s">
        <v>130</v>
      </c>
      <c r="AO14" s="2" t="s">
        <v>960</v>
      </c>
      <c r="AP14" s="2" t="s">
        <v>682</v>
      </c>
      <c r="AQ14" s="2" t="s">
        <v>162</v>
      </c>
      <c r="AR14" s="2" t="s">
        <v>738</v>
      </c>
      <c r="AS14" s="2" t="s">
        <v>98</v>
      </c>
      <c r="AT14" s="2" t="s">
        <v>334</v>
      </c>
      <c r="AU14" s="2" t="s">
        <v>302</v>
      </c>
      <c r="AV14" s="2" t="s">
        <v>961</v>
      </c>
      <c r="AW14" s="2">
        <v>32.99</v>
      </c>
      <c r="AX14" s="2">
        <v>0.687747035573123</v>
      </c>
      <c r="AY14" s="2">
        <v>0.312252964426877</v>
      </c>
      <c r="AZ14" s="2">
        <v>0.103896103896104</v>
      </c>
      <c r="BA14" s="2">
        <v>0.89610389610389596</v>
      </c>
      <c r="BB14" s="2">
        <v>0.314082765837152</v>
      </c>
      <c r="BC14" s="2">
        <v>0.685917234162848</v>
      </c>
      <c r="BD14" s="2">
        <v>0.32986457986458001</v>
      </c>
      <c r="BE14" s="2">
        <v>0.67013542013542005</v>
      </c>
      <c r="BF14" s="2">
        <v>1.43559048517096</v>
      </c>
      <c r="BG14" s="2">
        <v>0.35889762129274</v>
      </c>
      <c r="BH14" s="2">
        <v>35.89</v>
      </c>
      <c r="BJ14" s="2">
        <f>BH15-index_gender[[#This Row],[index_percentage]]</f>
        <v>8.740000000000002</v>
      </c>
    </row>
    <row r="15" spans="1:62" x14ac:dyDescent="0.5">
      <c r="A15">
        <v>14</v>
      </c>
      <c r="B15">
        <v>14</v>
      </c>
      <c r="C15" s="1" t="s">
        <v>22</v>
      </c>
      <c r="D15" s="1" t="s">
        <v>28</v>
      </c>
      <c r="E15">
        <v>77</v>
      </c>
      <c r="F15" t="s">
        <v>475</v>
      </c>
      <c r="G15" t="s">
        <v>697</v>
      </c>
      <c r="H15" s="2" t="s">
        <v>962</v>
      </c>
      <c r="I15" s="2" t="s">
        <v>963</v>
      </c>
      <c r="J15" s="2" t="s">
        <v>964</v>
      </c>
      <c r="K15" s="2" t="s">
        <v>965</v>
      </c>
      <c r="L15" s="2" t="s">
        <v>966</v>
      </c>
      <c r="M15" s="2" t="s">
        <v>967</v>
      </c>
      <c r="N15" s="2" t="s">
        <v>968</v>
      </c>
      <c r="O15" s="2" t="s">
        <v>969</v>
      </c>
      <c r="P15" s="2" t="s">
        <v>970</v>
      </c>
      <c r="Q15" s="2" t="s">
        <v>971</v>
      </c>
      <c r="R15" s="2" t="s">
        <v>210</v>
      </c>
      <c r="S15" s="2" t="s">
        <v>592</v>
      </c>
      <c r="T15" s="2">
        <v>36.15</v>
      </c>
      <c r="U15" s="2" t="s">
        <v>475</v>
      </c>
      <c r="V15" s="2" t="s">
        <v>972</v>
      </c>
      <c r="W15" s="2" t="s">
        <v>856</v>
      </c>
      <c r="X15" s="2">
        <v>32.47</v>
      </c>
      <c r="Y15" s="2" t="s">
        <v>475</v>
      </c>
      <c r="Z15" s="2" t="s">
        <v>591</v>
      </c>
      <c r="AA15" s="2" t="s">
        <v>125</v>
      </c>
      <c r="AB15" s="2" t="s">
        <v>810</v>
      </c>
      <c r="AC15" s="2" t="s">
        <v>973</v>
      </c>
      <c r="AD15" s="2" t="s">
        <v>974</v>
      </c>
      <c r="AE15" s="2" t="s">
        <v>189</v>
      </c>
      <c r="AF15" s="2" t="s">
        <v>975</v>
      </c>
      <c r="AG15" s="2" t="s">
        <v>976</v>
      </c>
      <c r="AH15" s="2" t="s">
        <v>977</v>
      </c>
      <c r="AI15" s="2">
        <v>38.15</v>
      </c>
      <c r="AJ15" s="2" t="s">
        <v>475</v>
      </c>
      <c r="AK15" s="2" t="s">
        <v>524</v>
      </c>
      <c r="AL15" s="2" t="s">
        <v>959</v>
      </c>
      <c r="AM15" s="2" t="s">
        <v>98</v>
      </c>
      <c r="AN15" s="2" t="s">
        <v>98</v>
      </c>
      <c r="AO15" s="2" t="s">
        <v>960</v>
      </c>
      <c r="AP15" s="2" t="s">
        <v>195</v>
      </c>
      <c r="AQ15" s="2" t="s">
        <v>122</v>
      </c>
      <c r="AR15" s="2" t="s">
        <v>978</v>
      </c>
      <c r="AS15" s="2" t="s">
        <v>98</v>
      </c>
      <c r="AT15" s="2" t="s">
        <v>148</v>
      </c>
      <c r="AU15" s="2" t="s">
        <v>520</v>
      </c>
      <c r="AV15" s="2" t="s">
        <v>857</v>
      </c>
      <c r="AW15" s="2">
        <v>44.06</v>
      </c>
      <c r="AX15" s="2">
        <v>0.63852813852813906</v>
      </c>
      <c r="AY15" s="2">
        <v>0.361471861471861</v>
      </c>
      <c r="AZ15" s="2">
        <v>0.32467532467532501</v>
      </c>
      <c r="BA15" s="2">
        <v>0.67532467532467499</v>
      </c>
      <c r="BB15" s="2">
        <v>0.38153970785549701</v>
      </c>
      <c r="BC15" s="2">
        <v>0.61846029214450304</v>
      </c>
      <c r="BD15" s="2">
        <v>0.44060155122655098</v>
      </c>
      <c r="BE15" s="2">
        <v>0.55939844877344902</v>
      </c>
      <c r="BF15" s="2">
        <v>1.7853447222855101</v>
      </c>
      <c r="BG15" s="2">
        <v>0.44633618057137803</v>
      </c>
      <c r="BH15" s="2">
        <v>44.63</v>
      </c>
    </row>
    <row r="16" spans="1:62" x14ac:dyDescent="0.5">
      <c r="A16">
        <v>15</v>
      </c>
      <c r="B16">
        <v>15</v>
      </c>
      <c r="C16" s="1" t="s">
        <v>23</v>
      </c>
      <c r="D16" s="1" t="s">
        <v>27</v>
      </c>
      <c r="E16">
        <v>53</v>
      </c>
      <c r="F16" t="s">
        <v>500</v>
      </c>
      <c r="G16" t="s">
        <v>979</v>
      </c>
      <c r="H16" s="2" t="s">
        <v>980</v>
      </c>
      <c r="I16" s="2" t="s">
        <v>981</v>
      </c>
      <c r="J16" s="2" t="s">
        <v>982</v>
      </c>
      <c r="K16" s="2" t="s">
        <v>983</v>
      </c>
      <c r="L16" s="2" t="s">
        <v>984</v>
      </c>
      <c r="M16" s="2" t="s">
        <v>985</v>
      </c>
      <c r="N16" s="2" t="s">
        <v>986</v>
      </c>
      <c r="O16" s="2" t="s">
        <v>987</v>
      </c>
      <c r="P16" s="2" t="s">
        <v>988</v>
      </c>
      <c r="Q16" s="2" t="s">
        <v>989</v>
      </c>
      <c r="R16" s="2" t="s">
        <v>334</v>
      </c>
      <c r="S16" s="2" t="s">
        <v>990</v>
      </c>
      <c r="T16" s="2">
        <v>43.24</v>
      </c>
      <c r="U16" s="2" t="s">
        <v>500</v>
      </c>
      <c r="V16" s="2" t="s">
        <v>564</v>
      </c>
      <c r="W16" s="2" t="s">
        <v>991</v>
      </c>
      <c r="X16" s="2">
        <v>32.08</v>
      </c>
      <c r="Y16" s="2" t="s">
        <v>500</v>
      </c>
      <c r="Z16" s="2" t="s">
        <v>155</v>
      </c>
      <c r="AA16" s="2" t="s">
        <v>125</v>
      </c>
      <c r="AB16" s="2" t="s">
        <v>130</v>
      </c>
      <c r="AC16" s="2" t="s">
        <v>992</v>
      </c>
      <c r="AD16" s="2" t="s">
        <v>992</v>
      </c>
      <c r="AE16" s="2" t="s">
        <v>993</v>
      </c>
      <c r="AF16" s="2" t="s">
        <v>543</v>
      </c>
      <c r="AG16" s="2" t="s">
        <v>992</v>
      </c>
      <c r="AH16" s="2" t="s">
        <v>994</v>
      </c>
      <c r="AI16" s="2">
        <v>35.83</v>
      </c>
      <c r="AJ16" s="2" t="s">
        <v>500</v>
      </c>
      <c r="AK16" s="2" t="s">
        <v>995</v>
      </c>
      <c r="AL16" s="2" t="s">
        <v>149</v>
      </c>
      <c r="AM16" s="2" t="s">
        <v>543</v>
      </c>
      <c r="AN16" s="2" t="s">
        <v>130</v>
      </c>
      <c r="AO16" s="2" t="s">
        <v>149</v>
      </c>
      <c r="AP16" s="2" t="s">
        <v>273</v>
      </c>
      <c r="AQ16" s="2" t="s">
        <v>130</v>
      </c>
      <c r="AR16" s="2" t="s">
        <v>269</v>
      </c>
      <c r="AS16" s="2" t="s">
        <v>362</v>
      </c>
      <c r="AT16" s="2" t="s">
        <v>130</v>
      </c>
      <c r="AU16" s="2" t="s">
        <v>996</v>
      </c>
      <c r="AV16" s="2" t="s">
        <v>997</v>
      </c>
      <c r="AW16" s="2">
        <v>23.58</v>
      </c>
      <c r="AX16" s="2">
        <v>0.56756638714185903</v>
      </c>
      <c r="AY16" s="2">
        <v>0.43243361285814103</v>
      </c>
      <c r="AZ16" s="2">
        <v>0.320754716981132</v>
      </c>
      <c r="BA16" s="2">
        <v>0.679245283018868</v>
      </c>
      <c r="BB16" s="2">
        <v>0.35831586303284402</v>
      </c>
      <c r="BC16" s="2">
        <v>0.64168413696715598</v>
      </c>
      <c r="BD16" s="2">
        <v>0.23581629979035601</v>
      </c>
      <c r="BE16" s="2">
        <v>0.76418370020964399</v>
      </c>
      <c r="BF16" s="2">
        <v>1.4824532669461901</v>
      </c>
      <c r="BG16" s="2">
        <v>0.37061331673654802</v>
      </c>
      <c r="BH16" s="2">
        <v>37.06</v>
      </c>
      <c r="BJ16" s="2">
        <f>BH17-index_gender[[#This Row],[index_percentage]]</f>
        <v>6.519999999999996</v>
      </c>
    </row>
    <row r="17" spans="1:62" x14ac:dyDescent="0.5">
      <c r="A17">
        <v>16</v>
      </c>
      <c r="B17">
        <v>16</v>
      </c>
      <c r="C17" s="1" t="s">
        <v>23</v>
      </c>
      <c r="D17" s="1" t="s">
        <v>28</v>
      </c>
      <c r="E17">
        <v>89</v>
      </c>
      <c r="F17" t="s">
        <v>528</v>
      </c>
      <c r="G17" t="s">
        <v>770</v>
      </c>
      <c r="H17" s="2" t="s">
        <v>998</v>
      </c>
      <c r="I17" s="2" t="s">
        <v>999</v>
      </c>
      <c r="J17" s="2" t="s">
        <v>1000</v>
      </c>
      <c r="K17" s="2" t="s">
        <v>1001</v>
      </c>
      <c r="L17" s="2" t="s">
        <v>1002</v>
      </c>
      <c r="M17" s="2" t="s">
        <v>1003</v>
      </c>
      <c r="N17" s="2" t="s">
        <v>1004</v>
      </c>
      <c r="O17" s="2" t="s">
        <v>1005</v>
      </c>
      <c r="P17" s="2" t="s">
        <v>1006</v>
      </c>
      <c r="Q17" s="2" t="s">
        <v>1007</v>
      </c>
      <c r="R17" s="2" t="s">
        <v>1008</v>
      </c>
      <c r="S17" s="2" t="s">
        <v>956</v>
      </c>
      <c r="T17" s="2">
        <v>40.35</v>
      </c>
      <c r="U17" s="2" t="s">
        <v>528</v>
      </c>
      <c r="V17" s="2" t="s">
        <v>1009</v>
      </c>
      <c r="W17" s="2" t="s">
        <v>1010</v>
      </c>
      <c r="X17" s="2">
        <v>46.63</v>
      </c>
      <c r="Y17" s="2" t="s">
        <v>528</v>
      </c>
      <c r="Z17" s="2" t="s">
        <v>1011</v>
      </c>
      <c r="AA17" s="2" t="s">
        <v>1012</v>
      </c>
      <c r="AB17" s="2" t="s">
        <v>130</v>
      </c>
      <c r="AC17" s="2" t="s">
        <v>1013</v>
      </c>
      <c r="AD17" s="2" t="s">
        <v>1014</v>
      </c>
      <c r="AE17" s="2" t="s">
        <v>1015</v>
      </c>
      <c r="AF17" s="2" t="s">
        <v>1016</v>
      </c>
      <c r="AG17" s="2" t="s">
        <v>1017</v>
      </c>
      <c r="AH17" s="2" t="s">
        <v>405</v>
      </c>
      <c r="AI17" s="2">
        <v>38.700000000000003</v>
      </c>
      <c r="AJ17" s="2" t="s">
        <v>528</v>
      </c>
      <c r="AK17" s="2" t="s">
        <v>1018</v>
      </c>
      <c r="AL17" s="2" t="s">
        <v>1019</v>
      </c>
      <c r="AM17" s="2" t="s">
        <v>523</v>
      </c>
      <c r="AN17" s="2" t="s">
        <v>130</v>
      </c>
      <c r="AO17" s="2" t="s">
        <v>1013</v>
      </c>
      <c r="AP17" s="2" t="s">
        <v>128</v>
      </c>
      <c r="AQ17" s="2" t="s">
        <v>520</v>
      </c>
      <c r="AR17" s="2" t="s">
        <v>1020</v>
      </c>
      <c r="AS17" s="2" t="s">
        <v>362</v>
      </c>
      <c r="AT17" s="2" t="s">
        <v>130</v>
      </c>
      <c r="AU17" s="2" t="s">
        <v>1021</v>
      </c>
      <c r="AV17" s="2" t="s">
        <v>1022</v>
      </c>
      <c r="AW17" s="2">
        <v>29.33</v>
      </c>
      <c r="AX17" s="2">
        <v>0.59648302449116997</v>
      </c>
      <c r="AY17" s="2">
        <v>0.40351697550882998</v>
      </c>
      <c r="AZ17" s="2">
        <v>0.46629213483146098</v>
      </c>
      <c r="BA17" s="2">
        <v>0.53370786516853896</v>
      </c>
      <c r="BB17" s="2">
        <v>0.38703645264803599</v>
      </c>
      <c r="BC17" s="2">
        <v>0.61296354735196401</v>
      </c>
      <c r="BD17" s="2">
        <v>0.29330682936979202</v>
      </c>
      <c r="BE17" s="2">
        <v>0.70669317063020798</v>
      </c>
      <c r="BF17" s="2">
        <v>1.7431184413404599</v>
      </c>
      <c r="BG17" s="2">
        <v>0.43577961033511498</v>
      </c>
      <c r="BH17" s="2">
        <v>43.58</v>
      </c>
    </row>
    <row r="18" spans="1:62" x14ac:dyDescent="0.5">
      <c r="A18">
        <v>17</v>
      </c>
      <c r="B18">
        <v>17</v>
      </c>
      <c r="C18" s="1" t="s">
        <v>24</v>
      </c>
      <c r="D18" s="1" t="s">
        <v>27</v>
      </c>
      <c r="E18">
        <v>51</v>
      </c>
      <c r="F18" t="s">
        <v>545</v>
      </c>
      <c r="G18" t="s">
        <v>1023</v>
      </c>
      <c r="H18" s="2" t="s">
        <v>1024</v>
      </c>
      <c r="I18" s="2" t="s">
        <v>1025</v>
      </c>
      <c r="J18" s="2" t="s">
        <v>1026</v>
      </c>
      <c r="K18" s="2" t="s">
        <v>1027</v>
      </c>
      <c r="L18" s="2" t="s">
        <v>1028</v>
      </c>
      <c r="M18" s="2" t="s">
        <v>1029</v>
      </c>
      <c r="N18" s="2" t="s">
        <v>1030</v>
      </c>
      <c r="O18" s="2" t="s">
        <v>1031</v>
      </c>
      <c r="P18" s="2" t="s">
        <v>1032</v>
      </c>
      <c r="Q18" s="2" t="s">
        <v>1033</v>
      </c>
      <c r="R18" s="2" t="s">
        <v>193</v>
      </c>
      <c r="S18" s="2" t="s">
        <v>1034</v>
      </c>
      <c r="T18" s="2">
        <v>57.74</v>
      </c>
      <c r="U18" s="2" t="s">
        <v>545</v>
      </c>
      <c r="V18" s="2" t="s">
        <v>1035</v>
      </c>
      <c r="W18" s="2" t="s">
        <v>326</v>
      </c>
      <c r="X18" s="2">
        <v>45.1</v>
      </c>
      <c r="Y18" s="2" t="s">
        <v>545</v>
      </c>
      <c r="Z18" s="2" t="s">
        <v>1036</v>
      </c>
      <c r="AA18" s="2" t="s">
        <v>176</v>
      </c>
      <c r="AB18" s="2" t="s">
        <v>325</v>
      </c>
      <c r="AC18" s="2" t="s">
        <v>462</v>
      </c>
      <c r="AD18" s="2" t="s">
        <v>1037</v>
      </c>
      <c r="AE18" s="2" t="s">
        <v>859</v>
      </c>
      <c r="AF18" s="2" t="s">
        <v>1038</v>
      </c>
      <c r="AG18" s="2" t="s">
        <v>1039</v>
      </c>
      <c r="AH18" s="2" t="s">
        <v>1036</v>
      </c>
      <c r="AI18" s="2">
        <v>35.81</v>
      </c>
      <c r="AJ18" s="2" t="s">
        <v>545</v>
      </c>
      <c r="AK18" s="2" t="s">
        <v>1040</v>
      </c>
      <c r="AL18" s="2" t="s">
        <v>1041</v>
      </c>
      <c r="AM18" s="2" t="s">
        <v>404</v>
      </c>
      <c r="AN18" s="2" t="s">
        <v>130</v>
      </c>
      <c r="AO18" s="2" t="s">
        <v>1042</v>
      </c>
      <c r="AP18" s="2" t="s">
        <v>130</v>
      </c>
      <c r="AQ18" s="2" t="s">
        <v>130</v>
      </c>
      <c r="AR18" s="2" t="s">
        <v>382</v>
      </c>
      <c r="AS18" s="2" t="s">
        <v>98</v>
      </c>
      <c r="AT18" s="2" t="s">
        <v>130</v>
      </c>
      <c r="AU18" s="2" t="s">
        <v>367</v>
      </c>
      <c r="AV18" s="2" t="s">
        <v>1040</v>
      </c>
      <c r="AW18" s="2">
        <v>24.15</v>
      </c>
      <c r="AX18" s="2">
        <v>0.42258429297645</v>
      </c>
      <c r="AY18" s="2">
        <v>0.57741570702355005</v>
      </c>
      <c r="AZ18" s="2">
        <v>0.45098039215686297</v>
      </c>
      <c r="BA18" s="2">
        <v>0.54901960784313697</v>
      </c>
      <c r="BB18" s="2">
        <v>0.358061002178649</v>
      </c>
      <c r="BC18" s="2">
        <v>0.641938997821351</v>
      </c>
      <c r="BD18" s="2">
        <v>0.24150326797385599</v>
      </c>
      <c r="BE18" s="2">
        <v>0.75849673202614398</v>
      </c>
      <c r="BF18" s="2">
        <v>1.47312895528582</v>
      </c>
      <c r="BG18" s="2">
        <v>0.368282238821454</v>
      </c>
      <c r="BH18" s="2">
        <v>36.83</v>
      </c>
      <c r="BJ18" s="2">
        <f>BH19-index_gender[[#This Row],[index_percentage]]</f>
        <v>16.39</v>
      </c>
    </row>
    <row r="19" spans="1:62" x14ac:dyDescent="0.5">
      <c r="A19">
        <v>18</v>
      </c>
      <c r="B19">
        <v>18</v>
      </c>
      <c r="C19" s="1" t="s">
        <v>24</v>
      </c>
      <c r="D19" s="1" t="s">
        <v>28</v>
      </c>
      <c r="E19">
        <v>88</v>
      </c>
      <c r="F19" t="s">
        <v>574</v>
      </c>
      <c r="G19" t="s">
        <v>1043</v>
      </c>
      <c r="H19" s="2" t="s">
        <v>1044</v>
      </c>
      <c r="I19" s="2" t="s">
        <v>1045</v>
      </c>
      <c r="J19" s="2" t="s">
        <v>1046</v>
      </c>
      <c r="K19" s="2" t="s">
        <v>1047</v>
      </c>
      <c r="L19" s="2" t="s">
        <v>1048</v>
      </c>
      <c r="M19" s="2" t="s">
        <v>1049</v>
      </c>
      <c r="N19" s="2" t="s">
        <v>1050</v>
      </c>
      <c r="O19" s="2" t="s">
        <v>1051</v>
      </c>
      <c r="P19" s="2" t="s">
        <v>1052</v>
      </c>
      <c r="Q19" s="2" t="s">
        <v>1053</v>
      </c>
      <c r="R19" s="2" t="s">
        <v>1054</v>
      </c>
      <c r="S19" s="2" t="s">
        <v>273</v>
      </c>
      <c r="T19" s="2">
        <v>38.729999999999997</v>
      </c>
      <c r="U19" s="2" t="s">
        <v>574</v>
      </c>
      <c r="V19" s="2" t="s">
        <v>1055</v>
      </c>
      <c r="W19" s="2" t="s">
        <v>442</v>
      </c>
      <c r="X19" s="2">
        <v>76.14</v>
      </c>
      <c r="Y19" s="2" t="s">
        <v>574</v>
      </c>
      <c r="Z19" s="2" t="s">
        <v>1056</v>
      </c>
      <c r="AA19" s="2" t="s">
        <v>1054</v>
      </c>
      <c r="AB19" s="2" t="s">
        <v>682</v>
      </c>
      <c r="AC19" s="2" t="s">
        <v>273</v>
      </c>
      <c r="AD19" s="2" t="s">
        <v>1057</v>
      </c>
      <c r="AE19" s="2" t="s">
        <v>409</v>
      </c>
      <c r="AF19" s="2" t="s">
        <v>1058</v>
      </c>
      <c r="AG19" s="2" t="s">
        <v>1059</v>
      </c>
      <c r="AH19" s="2" t="s">
        <v>277</v>
      </c>
      <c r="AI19" s="2">
        <v>41.37</v>
      </c>
      <c r="AJ19" s="2" t="s">
        <v>574</v>
      </c>
      <c r="AK19" s="2" t="s">
        <v>1060</v>
      </c>
      <c r="AL19" s="2" t="s">
        <v>595</v>
      </c>
      <c r="AM19" s="2" t="s">
        <v>98</v>
      </c>
      <c r="AN19" s="2" t="s">
        <v>359</v>
      </c>
      <c r="AO19" s="2" t="s">
        <v>148</v>
      </c>
      <c r="AP19" s="2" t="s">
        <v>592</v>
      </c>
      <c r="AQ19" s="2" t="s">
        <v>594</v>
      </c>
      <c r="AR19" s="2" t="s">
        <v>592</v>
      </c>
      <c r="AS19" s="2" t="s">
        <v>544</v>
      </c>
      <c r="AT19" s="2" t="s">
        <v>130</v>
      </c>
      <c r="AU19" s="2" t="s">
        <v>195</v>
      </c>
      <c r="AV19" s="2" t="s">
        <v>1061</v>
      </c>
      <c r="AW19" s="2">
        <v>34.090000000000003</v>
      </c>
      <c r="AX19" s="2">
        <v>0.61270458333579303</v>
      </c>
      <c r="AY19" s="2">
        <v>0.38729541666420703</v>
      </c>
      <c r="AZ19" s="2">
        <v>0.76136363636363602</v>
      </c>
      <c r="BA19" s="2">
        <v>0.23863636363636401</v>
      </c>
      <c r="BB19" s="2">
        <v>0.41368937089276098</v>
      </c>
      <c r="BC19" s="2">
        <v>0.58631062910723897</v>
      </c>
      <c r="BD19" s="2">
        <v>0.34086700336700299</v>
      </c>
      <c r="BE19" s="2">
        <v>0.65913299663299696</v>
      </c>
      <c r="BF19" s="2">
        <v>2.1286245939591901</v>
      </c>
      <c r="BG19" s="2">
        <v>0.53215614848979798</v>
      </c>
      <c r="BH19" s="2">
        <v>53.22</v>
      </c>
    </row>
    <row r="20" spans="1:62" x14ac:dyDescent="0.5">
      <c r="A20">
        <v>19</v>
      </c>
      <c r="B20">
        <v>19</v>
      </c>
      <c r="C20" s="1" t="s">
        <v>25</v>
      </c>
      <c r="D20" s="1" t="s">
        <v>27</v>
      </c>
      <c r="E20">
        <v>45</v>
      </c>
      <c r="F20" t="s">
        <v>596</v>
      </c>
      <c r="G20" t="s">
        <v>1062</v>
      </c>
      <c r="H20" s="2" t="s">
        <v>1063</v>
      </c>
      <c r="I20" s="2" t="s">
        <v>1064</v>
      </c>
      <c r="J20" s="2" t="s">
        <v>1065</v>
      </c>
      <c r="K20" s="2" t="s">
        <v>1066</v>
      </c>
      <c r="L20" s="2" t="s">
        <v>1067</v>
      </c>
      <c r="M20" s="2" t="s">
        <v>1068</v>
      </c>
      <c r="N20" s="2" t="s">
        <v>1069</v>
      </c>
      <c r="O20" s="2" t="s">
        <v>1070</v>
      </c>
      <c r="P20" s="2" t="s">
        <v>1071</v>
      </c>
      <c r="Q20" s="2" t="s">
        <v>1072</v>
      </c>
      <c r="R20" s="2" t="s">
        <v>195</v>
      </c>
      <c r="S20" s="2" t="s">
        <v>302</v>
      </c>
      <c r="T20" s="2">
        <v>33.42</v>
      </c>
      <c r="U20" s="2" t="s">
        <v>596</v>
      </c>
      <c r="V20" s="2" t="s">
        <v>1073</v>
      </c>
      <c r="W20" s="2" t="s">
        <v>368</v>
      </c>
      <c r="X20" s="2">
        <v>30</v>
      </c>
      <c r="Y20" s="2" t="s">
        <v>596</v>
      </c>
      <c r="Z20" s="2" t="s">
        <v>359</v>
      </c>
      <c r="AA20" s="2" t="s">
        <v>404</v>
      </c>
      <c r="AB20" s="2" t="s">
        <v>130</v>
      </c>
      <c r="AC20" s="2" t="s">
        <v>541</v>
      </c>
      <c r="AD20" s="2" t="s">
        <v>367</v>
      </c>
      <c r="AE20" s="2" t="s">
        <v>685</v>
      </c>
      <c r="AF20" s="2" t="s">
        <v>1074</v>
      </c>
      <c r="AG20" s="2" t="s">
        <v>122</v>
      </c>
      <c r="AH20" s="2" t="s">
        <v>1075</v>
      </c>
      <c r="AI20" s="2">
        <v>33.33</v>
      </c>
      <c r="AJ20" s="2" t="s">
        <v>596</v>
      </c>
      <c r="AK20" s="2" t="s">
        <v>1076</v>
      </c>
      <c r="AL20" s="2" t="s">
        <v>1077</v>
      </c>
      <c r="AM20" s="2" t="s">
        <v>404</v>
      </c>
      <c r="AN20" s="2" t="s">
        <v>130</v>
      </c>
      <c r="AO20" s="2" t="s">
        <v>541</v>
      </c>
      <c r="AP20" s="2" t="s">
        <v>196</v>
      </c>
      <c r="AQ20" s="2" t="s">
        <v>196</v>
      </c>
      <c r="AR20" s="2" t="s">
        <v>196</v>
      </c>
      <c r="AS20" s="2" t="s">
        <v>98</v>
      </c>
      <c r="AT20" s="2" t="s">
        <v>302</v>
      </c>
      <c r="AU20" s="2" t="s">
        <v>302</v>
      </c>
      <c r="AV20" s="2" t="s">
        <v>685</v>
      </c>
      <c r="AW20" s="2">
        <v>34.74</v>
      </c>
      <c r="AX20" s="2">
        <v>0.66584362139917697</v>
      </c>
      <c r="AY20" s="2">
        <v>0.33415637860082298</v>
      </c>
      <c r="AZ20" s="2">
        <v>0.3</v>
      </c>
      <c r="BA20" s="2">
        <v>0.7</v>
      </c>
      <c r="BB20" s="2">
        <v>0.33333333333333298</v>
      </c>
      <c r="BC20" s="2">
        <v>0.66666666666666696</v>
      </c>
      <c r="BD20" s="2">
        <v>0.34739057239057203</v>
      </c>
      <c r="BE20" s="2">
        <v>0.65260942760942797</v>
      </c>
      <c r="BF20" s="2">
        <v>1.64656752712308</v>
      </c>
      <c r="BG20" s="2">
        <v>0.41164188178076999</v>
      </c>
      <c r="BH20" s="2">
        <v>41.16</v>
      </c>
      <c r="BJ20" s="2">
        <f>BH21-index_gender[[#This Row],[index_percentage]]</f>
        <v>1.0100000000000051</v>
      </c>
    </row>
    <row r="21" spans="1:62" x14ac:dyDescent="0.5">
      <c r="A21">
        <v>20</v>
      </c>
      <c r="B21">
        <v>20</v>
      </c>
      <c r="C21" s="1" t="s">
        <v>25</v>
      </c>
      <c r="D21" s="1" t="s">
        <v>28</v>
      </c>
      <c r="E21">
        <v>81</v>
      </c>
      <c r="F21" t="s">
        <v>626</v>
      </c>
      <c r="G21" t="s">
        <v>1078</v>
      </c>
      <c r="H21" s="2" t="s">
        <v>1079</v>
      </c>
      <c r="I21" s="2" t="s">
        <v>1080</v>
      </c>
      <c r="J21" s="2" t="s">
        <v>1081</v>
      </c>
      <c r="K21" s="2" t="s">
        <v>1082</v>
      </c>
      <c r="L21" s="2" t="s">
        <v>1083</v>
      </c>
      <c r="M21" s="2" t="s">
        <v>1084</v>
      </c>
      <c r="N21" s="2" t="s">
        <v>1085</v>
      </c>
      <c r="O21" s="2" t="s">
        <v>1086</v>
      </c>
      <c r="P21" s="2" t="s">
        <v>1087</v>
      </c>
      <c r="Q21" s="2" t="s">
        <v>1088</v>
      </c>
      <c r="R21" s="2" t="s">
        <v>302</v>
      </c>
      <c r="S21" s="2" t="s">
        <v>122</v>
      </c>
      <c r="T21" s="2">
        <v>41.87</v>
      </c>
      <c r="U21" s="2" t="s">
        <v>626</v>
      </c>
      <c r="V21" s="2" t="s">
        <v>1089</v>
      </c>
      <c r="W21" s="2" t="s">
        <v>302</v>
      </c>
      <c r="X21" s="2">
        <v>45.68</v>
      </c>
      <c r="Y21" s="2" t="s">
        <v>626</v>
      </c>
      <c r="Z21" s="2" t="s">
        <v>1090</v>
      </c>
      <c r="AA21" s="2" t="s">
        <v>213</v>
      </c>
      <c r="AB21" s="2" t="s">
        <v>1091</v>
      </c>
      <c r="AC21" s="2" t="s">
        <v>1092</v>
      </c>
      <c r="AD21" s="2" t="s">
        <v>1093</v>
      </c>
      <c r="AE21" s="2" t="s">
        <v>1094</v>
      </c>
      <c r="AF21" s="2" t="s">
        <v>585</v>
      </c>
      <c r="AG21" s="2" t="s">
        <v>1095</v>
      </c>
      <c r="AH21" s="2" t="s">
        <v>1096</v>
      </c>
      <c r="AI21" s="2">
        <v>29.56</v>
      </c>
      <c r="AJ21" s="2" t="s">
        <v>626</v>
      </c>
      <c r="AK21" s="2" t="s">
        <v>738</v>
      </c>
      <c r="AL21" s="2" t="s">
        <v>1097</v>
      </c>
      <c r="AM21" s="2" t="s">
        <v>98</v>
      </c>
      <c r="AN21" s="2" t="s">
        <v>277</v>
      </c>
      <c r="AO21" s="2" t="s">
        <v>1098</v>
      </c>
      <c r="AP21" s="2" t="s">
        <v>307</v>
      </c>
      <c r="AQ21" s="2" t="s">
        <v>1099</v>
      </c>
      <c r="AR21" s="2" t="s">
        <v>1100</v>
      </c>
      <c r="AS21" s="2" t="s">
        <v>767</v>
      </c>
      <c r="AT21" s="2" t="s">
        <v>130</v>
      </c>
      <c r="AU21" s="2" t="s">
        <v>191</v>
      </c>
      <c r="AV21" s="2" t="s">
        <v>1101</v>
      </c>
      <c r="AW21" s="2">
        <v>35.28</v>
      </c>
      <c r="AX21" s="2">
        <v>0.58134430727023301</v>
      </c>
      <c r="AY21" s="2">
        <v>0.41865569272976699</v>
      </c>
      <c r="AZ21" s="2">
        <v>0.45679012345678999</v>
      </c>
      <c r="BA21" s="2">
        <v>0.54320987654320996</v>
      </c>
      <c r="BB21" s="2">
        <v>0.29562455281662903</v>
      </c>
      <c r="BC21" s="2">
        <v>0.70437544718337097</v>
      </c>
      <c r="BD21" s="2">
        <v>0.35284773097273098</v>
      </c>
      <c r="BE21" s="2">
        <v>0.64715226902726897</v>
      </c>
      <c r="BF21" s="2">
        <v>1.6866067145163799</v>
      </c>
      <c r="BG21" s="2">
        <v>0.42165167862909603</v>
      </c>
      <c r="BH21" s="2">
        <v>42.17</v>
      </c>
    </row>
    <row r="22" spans="1:62" x14ac:dyDescent="0.5">
      <c r="C22" s="1"/>
      <c r="D22" s="1"/>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J22" s="2">
        <f>AVERAGE(BJ20,BJ18,BJ16,BJ14,BJ12,BJ10,BJ8,BJ6,BJ4,BJ2)</f>
        <v>8.609</v>
      </c>
    </row>
    <row r="24" spans="1:62" x14ac:dyDescent="0.5">
      <c r="A24" t="s">
        <v>58</v>
      </c>
      <c r="B24">
        <f>COUNTIF(index_gender[province],C24)</f>
        <v>2</v>
      </c>
      <c r="C24" t="s">
        <v>14</v>
      </c>
      <c r="D24" t="str" cm="1">
        <f t="array" ref="D24:D43">index_gender[gender_inclusion]</f>
        <v>Female</v>
      </c>
      <c r="H24" cm="1">
        <f t="array" ref="H24:BH43">VALUE(index_gender[[knowledge]:[index_percentage]])</f>
        <v>0.30264567730061698</v>
      </c>
      <c r="I24">
        <v>0.127459207459207</v>
      </c>
      <c r="J24">
        <v>0.140898818695429</v>
      </c>
      <c r="K24">
        <v>0.18388507661811199</v>
      </c>
      <c r="L24">
        <v>0.14491176923253801</v>
      </c>
      <c r="M24">
        <v>7.2180437210392898E-2</v>
      </c>
      <c r="N24">
        <v>3.70454545454545E-2</v>
      </c>
      <c r="O24">
        <v>0.17634094550360699</v>
      </c>
      <c r="P24">
        <v>8.2082652990823998E-2</v>
      </c>
      <c r="Q24">
        <v>0.51633986928104603</v>
      </c>
      <c r="R24">
        <v>0.44444444444444398</v>
      </c>
      <c r="S24">
        <v>0.527272727272727</v>
      </c>
      <c r="T24">
        <v>49.6</v>
      </c>
      <c r="U24">
        <v>1</v>
      </c>
      <c r="V24">
        <v>0.35294117647058798</v>
      </c>
      <c r="W24">
        <v>0.32352941176470601</v>
      </c>
      <c r="X24">
        <v>33.82</v>
      </c>
      <c r="Y24">
        <v>1</v>
      </c>
      <c r="Z24">
        <v>0.26470588235294101</v>
      </c>
      <c r="AA24">
        <v>0.77777777777777801</v>
      </c>
      <c r="AB24">
        <v>4.8780487804878099E-2</v>
      </c>
      <c r="AC24">
        <v>0.13235294117647101</v>
      </c>
      <c r="AD24">
        <v>1.4705882352941201E-2</v>
      </c>
      <c r="AE24">
        <v>0.80882352941176505</v>
      </c>
      <c r="AF24">
        <v>0.87272727272727302</v>
      </c>
      <c r="AG24">
        <v>0.48529411764705899</v>
      </c>
      <c r="AH24">
        <v>0.41176470588235298</v>
      </c>
      <c r="AI24">
        <v>42.41</v>
      </c>
      <c r="AJ24">
        <v>1</v>
      </c>
      <c r="AK24">
        <v>0.36764705882352899</v>
      </c>
      <c r="AL24">
        <v>0.441176470588235</v>
      </c>
      <c r="AM24">
        <v>0.94444444444444398</v>
      </c>
      <c r="AN24">
        <v>0</v>
      </c>
      <c r="AO24">
        <v>0.191176470588235</v>
      </c>
      <c r="AP24">
        <v>0.38888888888888901</v>
      </c>
      <c r="AQ24">
        <v>0.27777777777777801</v>
      </c>
      <c r="AR24">
        <v>0.22222222222222199</v>
      </c>
      <c r="AS24">
        <v>0.98181818181818203</v>
      </c>
      <c r="AT24">
        <v>0</v>
      </c>
      <c r="AU24">
        <v>0.145454545454545</v>
      </c>
      <c r="AV24">
        <v>0.39705882352941202</v>
      </c>
      <c r="AW24">
        <v>36.31</v>
      </c>
      <c r="AX24">
        <v>0.50398098633392796</v>
      </c>
      <c r="AY24">
        <v>0.49601901366607198</v>
      </c>
      <c r="AZ24">
        <v>0.33823529411764702</v>
      </c>
      <c r="BA24">
        <v>0.66176470588235303</v>
      </c>
      <c r="BB24">
        <v>0.42410362190371798</v>
      </c>
      <c r="BC24">
        <v>0.57589637809628202</v>
      </c>
      <c r="BD24">
        <v>0.36313874034462301</v>
      </c>
      <c r="BE24">
        <v>0.63686125965537699</v>
      </c>
      <c r="BF24">
        <v>1.62945864269992</v>
      </c>
      <c r="BG24">
        <v>0.40736466067497901</v>
      </c>
      <c r="BH24">
        <v>40.74</v>
      </c>
    </row>
    <row r="25" spans="1:62" x14ac:dyDescent="0.5">
      <c r="B25">
        <f>COUNTIF(index_gender[province],C25)</f>
        <v>2</v>
      </c>
      <c r="C25" t="s">
        <v>17</v>
      </c>
      <c r="D25" t="str">
        <v>Male</v>
      </c>
      <c r="H25">
        <v>0.32060145496365799</v>
      </c>
      <c r="I25">
        <v>0.109443777511004</v>
      </c>
      <c r="J25">
        <v>0.16633030023603601</v>
      </c>
      <c r="K25">
        <v>0.164739922637544</v>
      </c>
      <c r="L25">
        <v>0.13451138207985799</v>
      </c>
      <c r="M25">
        <v>0.10736038230884599</v>
      </c>
      <c r="N25">
        <v>3.1546489563567398E-2</v>
      </c>
      <c r="O25">
        <v>8.9483573625373694E-2</v>
      </c>
      <c r="P25">
        <v>0.13846478121483499</v>
      </c>
      <c r="Q25">
        <v>0.45555555555555599</v>
      </c>
      <c r="R25">
        <v>0.115384615384615</v>
      </c>
      <c r="S25">
        <v>0.375</v>
      </c>
      <c r="T25">
        <v>31.53</v>
      </c>
      <c r="U25">
        <v>2</v>
      </c>
      <c r="V25">
        <v>0.483333333333333</v>
      </c>
      <c r="W25">
        <v>0.46666666666666701</v>
      </c>
      <c r="X25">
        <v>47.5</v>
      </c>
      <c r="Y25">
        <v>2</v>
      </c>
      <c r="Z25">
        <v>0.43333333333333302</v>
      </c>
      <c r="AA25">
        <v>0.80769230769230804</v>
      </c>
      <c r="AB25">
        <v>0.133333333333333</v>
      </c>
      <c r="AC25">
        <v>0.233333333333333</v>
      </c>
      <c r="AD25">
        <v>3.3333333333333298E-2</v>
      </c>
      <c r="AE25">
        <v>0.68333333333333302</v>
      </c>
      <c r="AF25">
        <v>0.78048780487804903</v>
      </c>
      <c r="AG25">
        <v>0.38333333333333303</v>
      </c>
      <c r="AH25">
        <v>0.61666666666666703</v>
      </c>
      <c r="AI25">
        <v>45.61</v>
      </c>
      <c r="AJ25">
        <v>2</v>
      </c>
      <c r="AK25">
        <v>0.28333333333333299</v>
      </c>
      <c r="AL25">
        <v>0.3</v>
      </c>
      <c r="AM25">
        <v>0.96153846153846201</v>
      </c>
      <c r="AN25">
        <v>0.5</v>
      </c>
      <c r="AO25">
        <v>0.18333333333333299</v>
      </c>
      <c r="AP25">
        <v>0.14285714285714299</v>
      </c>
      <c r="AQ25">
        <v>0.17857142857142899</v>
      </c>
      <c r="AR25">
        <v>0.25</v>
      </c>
      <c r="AS25">
        <v>0.95121951219512202</v>
      </c>
      <c r="AT25">
        <v>0</v>
      </c>
      <c r="AU25">
        <v>0.34146341463414598</v>
      </c>
      <c r="AV25">
        <v>0.46666666666666701</v>
      </c>
      <c r="AW25">
        <v>37.99</v>
      </c>
      <c r="AX25">
        <v>0.68468660968660999</v>
      </c>
      <c r="AY25">
        <v>0.31531339031339001</v>
      </c>
      <c r="AZ25">
        <v>0.47499999999999998</v>
      </c>
      <c r="BA25">
        <v>0.52500000000000002</v>
      </c>
      <c r="BB25">
        <v>0.45609408658189099</v>
      </c>
      <c r="BC25">
        <v>0.54390591341810901</v>
      </c>
      <c r="BD25">
        <v>0.37991527442746997</v>
      </c>
      <c r="BE25">
        <v>0.62008472557253003</v>
      </c>
      <c r="BF25">
        <v>1.99569597069597</v>
      </c>
      <c r="BG25">
        <v>0.49892399267399301</v>
      </c>
      <c r="BH25">
        <v>49.89</v>
      </c>
    </row>
    <row r="26" spans="1:62" x14ac:dyDescent="0.5">
      <c r="B26">
        <f>COUNTIF(index_gender[province],C26)</f>
        <v>2</v>
      </c>
      <c r="C26" t="s">
        <v>18</v>
      </c>
      <c r="D26" t="str">
        <v>Female</v>
      </c>
      <c r="H26">
        <v>0.20348105691455901</v>
      </c>
      <c r="I26">
        <v>0.117694183211425</v>
      </c>
      <c r="J26">
        <v>0.24814934943638201</v>
      </c>
      <c r="K26">
        <v>0.22226920186587901</v>
      </c>
      <c r="L26">
        <v>8.4245455046814896E-2</v>
      </c>
      <c r="M26">
        <v>0.223657899477572</v>
      </c>
      <c r="N26">
        <v>5.6221889055472297E-2</v>
      </c>
      <c r="O26">
        <v>4.5681042778409599E-2</v>
      </c>
      <c r="P26">
        <v>2.90418372302782E-2</v>
      </c>
      <c r="Q26">
        <v>0.57235892762208596</v>
      </c>
      <c r="R26">
        <v>0.63157894736842102</v>
      </c>
      <c r="S26">
        <v>0.680851063829787</v>
      </c>
      <c r="T26">
        <v>62.83</v>
      </c>
      <c r="U26">
        <v>3</v>
      </c>
      <c r="V26">
        <v>0.40259740259740301</v>
      </c>
      <c r="W26">
        <v>0.36363636363636398</v>
      </c>
      <c r="X26">
        <v>38.31</v>
      </c>
      <c r="Y26">
        <v>3</v>
      </c>
      <c r="Z26">
        <v>0.246753246753247</v>
      </c>
      <c r="AA26">
        <v>0.73684210526315796</v>
      </c>
      <c r="AB26">
        <v>0.12765957446808501</v>
      </c>
      <c r="AC26">
        <v>0.15584415584415601</v>
      </c>
      <c r="AD26">
        <v>9.0909090909090898E-2</v>
      </c>
      <c r="AE26">
        <v>0.61038961038961004</v>
      </c>
      <c r="AF26">
        <v>0.73913043478260898</v>
      </c>
      <c r="AG26">
        <v>0.506493506493506</v>
      </c>
      <c r="AH26">
        <v>0.25</v>
      </c>
      <c r="AI26">
        <v>38.49</v>
      </c>
      <c r="AJ26">
        <v>3</v>
      </c>
      <c r="AK26">
        <v>0.144736842105263</v>
      </c>
      <c r="AL26">
        <v>0.15584415584415601</v>
      </c>
      <c r="AM26">
        <v>0.94736842105263197</v>
      </c>
      <c r="AN26">
        <v>0</v>
      </c>
      <c r="AO26">
        <v>0.12987012987013</v>
      </c>
      <c r="AP26">
        <v>0.25</v>
      </c>
      <c r="AQ26">
        <v>0.25</v>
      </c>
      <c r="AR26">
        <v>0.70833333333333304</v>
      </c>
      <c r="AS26">
        <v>0.95744680851063801</v>
      </c>
      <c r="AT26">
        <v>2.1276595744680899E-2</v>
      </c>
      <c r="AU26">
        <v>2.1276595744680899E-2</v>
      </c>
      <c r="AV26">
        <v>0.207792207792208</v>
      </c>
      <c r="AW26">
        <v>31.62</v>
      </c>
      <c r="AX26">
        <v>0.37173702039323497</v>
      </c>
      <c r="AY26">
        <v>0.62826297960676503</v>
      </c>
      <c r="AZ26">
        <v>0.38311688311688302</v>
      </c>
      <c r="BA26">
        <v>0.61688311688311703</v>
      </c>
      <c r="BB26">
        <v>0.38489130276705102</v>
      </c>
      <c r="BC26">
        <v>0.61510869723294903</v>
      </c>
      <c r="BD26">
        <v>0.31616209083314301</v>
      </c>
      <c r="BE26">
        <v>0.68383790916685705</v>
      </c>
      <c r="BF26">
        <v>1.45590729711031</v>
      </c>
      <c r="BG26">
        <v>0.36397682427757799</v>
      </c>
      <c r="BH26">
        <v>36.4</v>
      </c>
    </row>
    <row r="27" spans="1:62" x14ac:dyDescent="0.5">
      <c r="B27">
        <f>COUNTIF(index_gender[province],C27)</f>
        <v>2</v>
      </c>
      <c r="C27" t="s">
        <v>19</v>
      </c>
      <c r="D27" t="str">
        <v>Male</v>
      </c>
      <c r="H27">
        <v>0.16029830968470499</v>
      </c>
      <c r="I27">
        <v>2.3015873015873E-2</v>
      </c>
      <c r="J27">
        <v>0.25621479774705602</v>
      </c>
      <c r="K27">
        <v>0.23587866777624</v>
      </c>
      <c r="L27">
        <v>5.9579743538369097E-2</v>
      </c>
      <c r="M27">
        <v>0.46814004791958902</v>
      </c>
      <c r="N27">
        <v>0.111810064935065</v>
      </c>
      <c r="O27">
        <v>5.4047133324833199E-2</v>
      </c>
      <c r="P27">
        <v>3.2369487299361101E-2</v>
      </c>
      <c r="Q27">
        <v>0.49326599326599302</v>
      </c>
      <c r="R27">
        <v>0.59183673469387799</v>
      </c>
      <c r="S27">
        <v>0.70967741935483897</v>
      </c>
      <c r="T27">
        <v>59.83</v>
      </c>
      <c r="U27">
        <v>4</v>
      </c>
      <c r="V27">
        <v>0.71794871794871795</v>
      </c>
      <c r="W27">
        <v>0.69230769230769196</v>
      </c>
      <c r="X27">
        <v>70.510000000000005</v>
      </c>
      <c r="Y27">
        <v>4</v>
      </c>
      <c r="Z27">
        <v>0.62820512820512797</v>
      </c>
      <c r="AA27">
        <v>0.77551020408163296</v>
      </c>
      <c r="AB27">
        <v>0.11111111111111099</v>
      </c>
      <c r="AC27">
        <v>0.19230769230769201</v>
      </c>
      <c r="AD27">
        <v>0.102564102564103</v>
      </c>
      <c r="AE27">
        <v>0.79487179487179505</v>
      </c>
      <c r="AF27">
        <v>0.79032258064516103</v>
      </c>
      <c r="AG27">
        <v>0.32051282051282098</v>
      </c>
      <c r="AH27">
        <v>0.35064935064935099</v>
      </c>
      <c r="AI27">
        <v>45.18</v>
      </c>
      <c r="AJ27">
        <v>4</v>
      </c>
      <c r="AK27">
        <v>0.20512820512820501</v>
      </c>
      <c r="AL27">
        <v>0.20512820512820501</v>
      </c>
      <c r="AM27">
        <v>0.97959183673469397</v>
      </c>
      <c r="AN27">
        <v>0.75</v>
      </c>
      <c r="AO27">
        <v>0.21794871794871801</v>
      </c>
      <c r="AP27">
        <v>0.133333333333333</v>
      </c>
      <c r="AQ27">
        <v>0.266666666666667</v>
      </c>
      <c r="AR27">
        <v>0.46666666666666701</v>
      </c>
      <c r="AS27">
        <v>1</v>
      </c>
      <c r="AT27">
        <v>1.6129032258064498E-2</v>
      </c>
      <c r="AU27">
        <v>0.112903225806452</v>
      </c>
      <c r="AV27">
        <v>0.17948717948717899</v>
      </c>
      <c r="AW27">
        <v>37.770000000000003</v>
      </c>
      <c r="AX27">
        <v>0.40173995089509701</v>
      </c>
      <c r="AY27">
        <v>0.59826004910490305</v>
      </c>
      <c r="AZ27">
        <v>0.70512820512820495</v>
      </c>
      <c r="BA27">
        <v>0.29487179487179499</v>
      </c>
      <c r="BB27">
        <v>0.45178386499431</v>
      </c>
      <c r="BC27">
        <v>0.54821613500569</v>
      </c>
      <c r="BD27">
        <v>0.37774858909651499</v>
      </c>
      <c r="BE27">
        <v>0.62225141090348501</v>
      </c>
      <c r="BF27">
        <v>1.93640061011413</v>
      </c>
      <c r="BG27">
        <v>0.484100152528532</v>
      </c>
      <c r="BH27">
        <v>48.41</v>
      </c>
    </row>
    <row r="28" spans="1:62" x14ac:dyDescent="0.5">
      <c r="B28">
        <f>COUNTIF(index_gender[province],C28)</f>
        <v>2</v>
      </c>
      <c r="C28" t="s">
        <v>20</v>
      </c>
      <c r="D28" t="str">
        <v>Female</v>
      </c>
      <c r="H28">
        <v>0.15387120450216399</v>
      </c>
      <c r="I28">
        <v>0.117127199042093</v>
      </c>
      <c r="J28">
        <v>0.167007237786236</v>
      </c>
      <c r="K28">
        <v>0.36061359694921502</v>
      </c>
      <c r="L28">
        <v>0.13392189572348501</v>
      </c>
      <c r="M28">
        <v>0.133709755899765</v>
      </c>
      <c r="N28">
        <v>1.7991239048811E-2</v>
      </c>
      <c r="O28">
        <v>0.13584896662245299</v>
      </c>
      <c r="P28">
        <v>0.107711943722088</v>
      </c>
      <c r="Q28">
        <v>0.57526881720430101</v>
      </c>
      <c r="R28">
        <v>0.4</v>
      </c>
      <c r="S28">
        <v>0.60606060606060597</v>
      </c>
      <c r="T28">
        <v>52.71</v>
      </c>
      <c r="U28">
        <v>5</v>
      </c>
      <c r="V28">
        <v>0.45161290322580599</v>
      </c>
      <c r="W28">
        <v>0.30645161290322598</v>
      </c>
      <c r="X28">
        <v>37.9</v>
      </c>
      <c r="Y28">
        <v>5</v>
      </c>
      <c r="Z28">
        <v>0.241935483870968</v>
      </c>
      <c r="AA28">
        <v>0.53333333333333299</v>
      </c>
      <c r="AB28">
        <v>0</v>
      </c>
      <c r="AC28">
        <v>0.112903225806452</v>
      </c>
      <c r="AD28">
        <v>4.8387096774193498E-2</v>
      </c>
      <c r="AE28">
        <v>0.54098360655737698</v>
      </c>
      <c r="AF28">
        <v>0.60606060606060597</v>
      </c>
      <c r="AG28">
        <v>0.467741935483871</v>
      </c>
      <c r="AH28">
        <v>0.5</v>
      </c>
      <c r="AI28">
        <v>33.9</v>
      </c>
      <c r="AJ28">
        <v>5</v>
      </c>
      <c r="AK28">
        <v>0.27419354838709697</v>
      </c>
      <c r="AL28">
        <v>0.41935483870967699</v>
      </c>
      <c r="AM28">
        <v>0.86666666666666703</v>
      </c>
      <c r="AN28">
        <v>0</v>
      </c>
      <c r="AO28">
        <v>0.112903225806452</v>
      </c>
      <c r="AP28">
        <v>0</v>
      </c>
      <c r="AQ28">
        <v>7.1428571428571397E-2</v>
      </c>
      <c r="AR28">
        <v>0.5</v>
      </c>
      <c r="AS28">
        <v>0.87878787878787901</v>
      </c>
      <c r="AT28">
        <v>9.0909090909090898E-2</v>
      </c>
      <c r="AU28">
        <v>0.125</v>
      </c>
      <c r="AV28">
        <v>0.38709677419354799</v>
      </c>
      <c r="AW28">
        <v>31.05</v>
      </c>
      <c r="AX28">
        <v>0.47289019224503098</v>
      </c>
      <c r="AY28">
        <v>0.52710980775496896</v>
      </c>
      <c r="AZ28">
        <v>0.37903225806451601</v>
      </c>
      <c r="BA28">
        <v>0.62096774193548399</v>
      </c>
      <c r="BB28">
        <v>0.33903836532075599</v>
      </c>
      <c r="BC28">
        <v>0.66096163467924396</v>
      </c>
      <c r="BD28">
        <v>0.31052838290741502</v>
      </c>
      <c r="BE28">
        <v>0.68947161709258498</v>
      </c>
      <c r="BF28">
        <v>1.5014891985377199</v>
      </c>
      <c r="BG28">
        <v>0.37537229963442997</v>
      </c>
      <c r="BH28">
        <v>37.54</v>
      </c>
    </row>
    <row r="29" spans="1:62" x14ac:dyDescent="0.5">
      <c r="B29">
        <f>COUNTIF(index_gender[province],C29)</f>
        <v>2</v>
      </c>
      <c r="C29" t="s">
        <v>21</v>
      </c>
      <c r="D29" t="str">
        <v>Male</v>
      </c>
      <c r="H29">
        <v>0.13345478116731199</v>
      </c>
      <c r="I29">
        <v>6.8244653103808006E-2</v>
      </c>
      <c r="J29">
        <v>0.17019770607628301</v>
      </c>
      <c r="K29">
        <v>0.30946126191747703</v>
      </c>
      <c r="L29">
        <v>0.18387993909223099</v>
      </c>
      <c r="M29">
        <v>0.17031194239771599</v>
      </c>
      <c r="N29">
        <v>8.1502525252525299E-2</v>
      </c>
      <c r="O29">
        <v>0.14117830393906</v>
      </c>
      <c r="P29">
        <v>7.9551075551628006E-2</v>
      </c>
      <c r="Q29">
        <v>0.46329871751220097</v>
      </c>
      <c r="R29">
        <v>0.581395348837209</v>
      </c>
      <c r="S29">
        <v>0.828125</v>
      </c>
      <c r="T29">
        <v>62.43</v>
      </c>
      <c r="U29">
        <v>6</v>
      </c>
      <c r="V29">
        <v>0.75280898876404501</v>
      </c>
      <c r="W29">
        <v>0.64044943820224698</v>
      </c>
      <c r="X29">
        <v>69.66</v>
      </c>
      <c r="Y29">
        <v>6</v>
      </c>
      <c r="Z29">
        <v>0.48314606741573002</v>
      </c>
      <c r="AA29">
        <v>0.46511627906976699</v>
      </c>
      <c r="AB29">
        <v>0.15217391304347799</v>
      </c>
      <c r="AC29">
        <v>0.24719101123595499</v>
      </c>
      <c r="AD29">
        <v>0.112359550561798</v>
      </c>
      <c r="AE29">
        <v>0.73033707865168496</v>
      </c>
      <c r="AF29">
        <v>0.52307692307692299</v>
      </c>
      <c r="AG29">
        <v>0.56179775280898903</v>
      </c>
      <c r="AH29">
        <v>0.449438202247191</v>
      </c>
      <c r="AI29">
        <v>41.38</v>
      </c>
      <c r="AJ29">
        <v>6</v>
      </c>
      <c r="AK29">
        <v>0.35227272727272702</v>
      </c>
      <c r="AL29">
        <v>0.26966292134831499</v>
      </c>
      <c r="AM29">
        <v>0.90697674418604601</v>
      </c>
      <c r="AN29">
        <v>0.42857142857142899</v>
      </c>
      <c r="AO29">
        <v>0.19101123595505601</v>
      </c>
      <c r="AP29">
        <v>0.45454545454545497</v>
      </c>
      <c r="AQ29">
        <v>0.5</v>
      </c>
      <c r="AR29">
        <v>0.38636363636363602</v>
      </c>
      <c r="AS29">
        <v>0.96923076923076901</v>
      </c>
      <c r="AT29">
        <v>0.125</v>
      </c>
      <c r="AU29">
        <v>0.18461538461538499</v>
      </c>
      <c r="AV29">
        <v>0.49438202247190999</v>
      </c>
      <c r="AW29">
        <v>43.86</v>
      </c>
      <c r="AX29">
        <v>0.37572697788352999</v>
      </c>
      <c r="AY29">
        <v>0.62427302211646996</v>
      </c>
      <c r="AZ29">
        <v>0.69662921348314599</v>
      </c>
      <c r="BA29">
        <v>0.30337078651685401</v>
      </c>
      <c r="BB29">
        <v>0.41384853090127999</v>
      </c>
      <c r="BC29">
        <v>0.58615146909871996</v>
      </c>
      <c r="BD29">
        <v>0.438552693713394</v>
      </c>
      <c r="BE29">
        <v>0.561447306286606</v>
      </c>
      <c r="BF29">
        <v>1.9247574159813501</v>
      </c>
      <c r="BG29">
        <v>0.48118935399533802</v>
      </c>
      <c r="BH29">
        <v>48.12</v>
      </c>
    </row>
    <row r="30" spans="1:62" x14ac:dyDescent="0.5">
      <c r="B30">
        <f>COUNTIF(index_gender[province],C30)</f>
        <v>2</v>
      </c>
      <c r="C30" t="s">
        <v>22</v>
      </c>
      <c r="D30" t="str">
        <v>Female</v>
      </c>
      <c r="H30">
        <v>0.173661510058569</v>
      </c>
      <c r="I30">
        <v>0.122179455848811</v>
      </c>
      <c r="J30">
        <v>0.132902794548905</v>
      </c>
      <c r="K30">
        <v>0.22165694540279501</v>
      </c>
      <c r="L30">
        <v>8.0574722557644807E-2</v>
      </c>
      <c r="M30">
        <v>5.9951537433155101E-2</v>
      </c>
      <c r="N30">
        <v>2.3689516129032299E-2</v>
      </c>
      <c r="O30">
        <v>9.0964795008912705E-2</v>
      </c>
      <c r="P30">
        <v>3.6363636363636397E-2</v>
      </c>
      <c r="Q30">
        <v>0.45632711466044801</v>
      </c>
      <c r="R30">
        <v>0.16666666666666699</v>
      </c>
      <c r="S30">
        <v>0.28571428571428598</v>
      </c>
      <c r="T30">
        <v>30.29</v>
      </c>
      <c r="U30">
        <v>7</v>
      </c>
      <c r="V30">
        <v>0.45</v>
      </c>
      <c r="W30">
        <v>0.05</v>
      </c>
      <c r="X30">
        <v>25</v>
      </c>
      <c r="Y30">
        <v>7</v>
      </c>
      <c r="Z30">
        <v>0.15</v>
      </c>
      <c r="AA30">
        <v>0.33333333333333298</v>
      </c>
      <c r="AB30">
        <v>0</v>
      </c>
      <c r="AC30">
        <v>0.1</v>
      </c>
      <c r="AD30">
        <v>0.05</v>
      </c>
      <c r="AE30">
        <v>0.17499999999999999</v>
      </c>
      <c r="AF30">
        <v>0.85714285714285698</v>
      </c>
      <c r="AG30">
        <v>0.7</v>
      </c>
      <c r="AH30">
        <v>5.7142857142857099E-2</v>
      </c>
      <c r="AI30">
        <v>26.92</v>
      </c>
      <c r="AJ30">
        <v>7</v>
      </c>
      <c r="AK30">
        <v>0.102564102564103</v>
      </c>
      <c r="AL30">
        <v>0.22500000000000001</v>
      </c>
      <c r="AM30">
        <v>1</v>
      </c>
      <c r="AN30">
        <v>0</v>
      </c>
      <c r="AO30">
        <v>7.4999999999999997E-2</v>
      </c>
      <c r="AP30">
        <v>0.25</v>
      </c>
      <c r="AQ30">
        <v>0</v>
      </c>
      <c r="AR30">
        <v>0</v>
      </c>
      <c r="AS30">
        <v>1</v>
      </c>
      <c r="AT30">
        <v>0</v>
      </c>
      <c r="AU30">
        <v>0.2</v>
      </c>
      <c r="AV30">
        <v>0.47499999999999998</v>
      </c>
      <c r="AW30">
        <v>27.73</v>
      </c>
      <c r="AX30">
        <v>0.69709731098619998</v>
      </c>
      <c r="AY30">
        <v>0.30290268901380002</v>
      </c>
      <c r="AZ30">
        <v>0.25</v>
      </c>
      <c r="BA30">
        <v>0.75</v>
      </c>
      <c r="BB30">
        <v>0.26917989417989402</v>
      </c>
      <c r="BC30">
        <v>0.73082010582010604</v>
      </c>
      <c r="BD30">
        <v>0.27729700854700901</v>
      </c>
      <c r="BE30">
        <v>0.72270299145299099</v>
      </c>
      <c r="BF30">
        <v>1.4935742137131001</v>
      </c>
      <c r="BG30">
        <v>0.37339355342827601</v>
      </c>
      <c r="BH30">
        <v>37.340000000000003</v>
      </c>
    </row>
    <row r="31" spans="1:62" x14ac:dyDescent="0.5">
      <c r="B31">
        <f>COUNTIF(index_gender[province],C31)</f>
        <v>2</v>
      </c>
      <c r="C31" t="s">
        <v>23</v>
      </c>
      <c r="D31" t="str">
        <v>Male</v>
      </c>
      <c r="H31">
        <v>0.19655219273159499</v>
      </c>
      <c r="I31">
        <v>0.12135474344776701</v>
      </c>
      <c r="J31">
        <v>0.18787683031869101</v>
      </c>
      <c r="K31">
        <v>0.162557348520804</v>
      </c>
      <c r="L31">
        <v>8.4286065847527597E-2</v>
      </c>
      <c r="M31">
        <v>0.10825818699572901</v>
      </c>
      <c r="N31">
        <v>5.6944444444444499E-2</v>
      </c>
      <c r="O31">
        <v>8.67172915677899E-2</v>
      </c>
      <c r="P31">
        <v>6.3459544024328102E-2</v>
      </c>
      <c r="Q31">
        <v>0.40652149257585302</v>
      </c>
      <c r="R31">
        <v>0.25</v>
      </c>
      <c r="S31">
        <v>0.51515151515151503</v>
      </c>
      <c r="T31">
        <v>39.06</v>
      </c>
      <c r="U31">
        <v>8</v>
      </c>
      <c r="V31">
        <v>0.46376811594202899</v>
      </c>
      <c r="W31">
        <v>0.231884057971014</v>
      </c>
      <c r="X31">
        <v>34.78</v>
      </c>
      <c r="Y31">
        <v>8</v>
      </c>
      <c r="Z31">
        <v>0.34782608695652201</v>
      </c>
      <c r="AA31">
        <v>0.52173913043478304</v>
      </c>
      <c r="AB31">
        <v>3.2258064516128997E-2</v>
      </c>
      <c r="AC31">
        <v>0.173913043478261</v>
      </c>
      <c r="AD31">
        <v>5.7971014492753603E-2</v>
      </c>
      <c r="AE31">
        <v>0.55223880597014896</v>
      </c>
      <c r="AF31">
        <v>0.71428571428571397</v>
      </c>
      <c r="AG31">
        <v>0.68115942028985499</v>
      </c>
      <c r="AH31">
        <v>0.34545454545454501</v>
      </c>
      <c r="AI31">
        <v>38.08</v>
      </c>
      <c r="AJ31">
        <v>8</v>
      </c>
      <c r="AK31">
        <v>0.10294117647058799</v>
      </c>
      <c r="AL31">
        <v>0.15942028985507201</v>
      </c>
      <c r="AM31">
        <v>0.95833333333333304</v>
      </c>
      <c r="AN31">
        <v>1</v>
      </c>
      <c r="AO31">
        <v>0.24637681159420299</v>
      </c>
      <c r="AP31">
        <v>0.45833333333333298</v>
      </c>
      <c r="AQ31">
        <v>4.1666666666666699E-2</v>
      </c>
      <c r="AR31">
        <v>9.1666666666666702E-2</v>
      </c>
      <c r="AS31">
        <v>0.97297297297297303</v>
      </c>
      <c r="AT31">
        <v>0.125</v>
      </c>
      <c r="AU31">
        <v>0.16666666666666699</v>
      </c>
      <c r="AV31">
        <v>0.66666666666666696</v>
      </c>
      <c r="AW31">
        <v>41.58</v>
      </c>
      <c r="AX31">
        <v>0.60944233075754395</v>
      </c>
      <c r="AY31">
        <v>0.390557669242456</v>
      </c>
      <c r="AZ31">
        <v>0.34782608695652201</v>
      </c>
      <c r="BA31">
        <v>0.65217391304347805</v>
      </c>
      <c r="BB31">
        <v>0.38076064731985698</v>
      </c>
      <c r="BC31">
        <v>0.61923935268014296</v>
      </c>
      <c r="BD31">
        <v>0.41583704868551402</v>
      </c>
      <c r="BE31">
        <v>0.58416295131448603</v>
      </c>
      <c r="BF31">
        <v>1.75386611371944</v>
      </c>
      <c r="BG31">
        <v>0.438466528429859</v>
      </c>
      <c r="BH31">
        <v>43.85</v>
      </c>
    </row>
    <row r="32" spans="1:62" x14ac:dyDescent="0.5">
      <c r="B32">
        <f>COUNTIF(index_gender[province],C32)</f>
        <v>2</v>
      </c>
      <c r="C32" t="s">
        <v>24</v>
      </c>
      <c r="D32" t="str">
        <v>Female</v>
      </c>
      <c r="H32">
        <v>8.6232380655193203E-2</v>
      </c>
      <c r="I32">
        <v>3.7994516255385802E-2</v>
      </c>
      <c r="J32">
        <v>0.115464132227757</v>
      </c>
      <c r="K32">
        <v>0.28261727111458501</v>
      </c>
      <c r="L32">
        <v>0.13568928723858301</v>
      </c>
      <c r="M32">
        <v>0.40354456202983602</v>
      </c>
      <c r="N32">
        <v>8.3039376538145998E-2</v>
      </c>
      <c r="O32">
        <v>0.104601247077763</v>
      </c>
      <c r="P32">
        <v>8.2369314702443894E-2</v>
      </c>
      <c r="Q32">
        <v>0.560464545201387</v>
      </c>
      <c r="R32">
        <v>6.4516129032258104E-2</v>
      </c>
      <c r="S32">
        <v>0.22388059701492499</v>
      </c>
      <c r="T32">
        <v>28.3</v>
      </c>
      <c r="U32">
        <v>9</v>
      </c>
      <c r="V32">
        <v>0.31168831168831201</v>
      </c>
      <c r="W32">
        <v>0.29870129870129902</v>
      </c>
      <c r="X32">
        <v>30.52</v>
      </c>
      <c r="Y32">
        <v>9</v>
      </c>
      <c r="Z32">
        <v>0.40259740259740301</v>
      </c>
      <c r="AA32">
        <v>0.51612903225806495</v>
      </c>
      <c r="AB32">
        <v>0.29411764705882398</v>
      </c>
      <c r="AC32">
        <v>0.103896103896104</v>
      </c>
      <c r="AD32">
        <v>0.14285714285714299</v>
      </c>
      <c r="AE32">
        <v>0.87012987012986998</v>
      </c>
      <c r="AF32">
        <v>0.537313432835821</v>
      </c>
      <c r="AG32">
        <v>0.70129870129870098</v>
      </c>
      <c r="AH32">
        <v>0.23684210526315799</v>
      </c>
      <c r="AI32">
        <v>42.28</v>
      </c>
      <c r="AJ32">
        <v>9</v>
      </c>
      <c r="AK32">
        <v>0.32894736842105299</v>
      </c>
      <c r="AL32">
        <v>0.493506493506494</v>
      </c>
      <c r="AM32">
        <v>0.93548387096774199</v>
      </c>
      <c r="AN32">
        <v>0</v>
      </c>
      <c r="AO32">
        <v>1.2987012987013E-2</v>
      </c>
      <c r="AP32">
        <v>0.25</v>
      </c>
      <c r="AQ32">
        <v>0.75</v>
      </c>
      <c r="AR32">
        <v>0.5625</v>
      </c>
      <c r="AS32">
        <v>0.98507462686567204</v>
      </c>
      <c r="AT32">
        <v>7.4626865671641798E-2</v>
      </c>
      <c r="AU32">
        <v>0.19402985074626899</v>
      </c>
      <c r="AV32">
        <v>0.59740259740259705</v>
      </c>
      <c r="AW32">
        <v>43.2</v>
      </c>
      <c r="AX32">
        <v>0.71704624291714303</v>
      </c>
      <c r="AY32">
        <v>0.28295375708285703</v>
      </c>
      <c r="AZ32">
        <v>0.30519480519480502</v>
      </c>
      <c r="BA32">
        <v>0.69480519480519498</v>
      </c>
      <c r="BB32">
        <v>0.422797937577232</v>
      </c>
      <c r="BC32">
        <v>0.57720206242276795</v>
      </c>
      <c r="BD32">
        <v>0.43204655721404001</v>
      </c>
      <c r="BE32">
        <v>0.56795344278596005</v>
      </c>
      <c r="BF32">
        <v>1.8770855429032201</v>
      </c>
      <c r="BG32">
        <v>0.46927138572580501</v>
      </c>
      <c r="BH32">
        <v>46.93</v>
      </c>
    </row>
    <row r="33" spans="2:60" x14ac:dyDescent="0.5">
      <c r="B33">
        <f>COUNTIF(index_gender[province],C33)</f>
        <v>2</v>
      </c>
      <c r="C33" t="s">
        <v>25</v>
      </c>
      <c r="D33" t="str">
        <v>Male</v>
      </c>
      <c r="H33">
        <v>0.152622761318188</v>
      </c>
      <c r="I33">
        <v>1.9430760810071199E-2</v>
      </c>
      <c r="J33">
        <v>0.118137152354056</v>
      </c>
      <c r="K33">
        <v>0.33084422171805</v>
      </c>
      <c r="L33">
        <v>0.12589311068973599</v>
      </c>
      <c r="M33">
        <v>0.44421340629275002</v>
      </c>
      <c r="N33">
        <v>6.8965517241379296E-2</v>
      </c>
      <c r="O33">
        <v>9.1837802029217902E-2</v>
      </c>
      <c r="P33">
        <v>7.7381262856943606E-2</v>
      </c>
      <c r="Q33">
        <v>0.53863636363636402</v>
      </c>
      <c r="R33">
        <v>3.8461538461538498E-2</v>
      </c>
      <c r="S33">
        <v>0.19047619047618999</v>
      </c>
      <c r="T33">
        <v>25.59</v>
      </c>
      <c r="U33">
        <v>10</v>
      </c>
      <c r="V33">
        <v>0.472727272727273</v>
      </c>
      <c r="W33">
        <v>0.472727272727273</v>
      </c>
      <c r="X33">
        <v>47.27</v>
      </c>
      <c r="Y33">
        <v>10</v>
      </c>
      <c r="Z33">
        <v>0.472727272727273</v>
      </c>
      <c r="AA33">
        <v>0.76923076923076905</v>
      </c>
      <c r="AB33">
        <v>0.3125</v>
      </c>
      <c r="AC33">
        <v>0.218181818181818</v>
      </c>
      <c r="AD33">
        <v>9.0909090909090898E-2</v>
      </c>
      <c r="AE33">
        <v>0.763636363636364</v>
      </c>
      <c r="AF33">
        <v>0.59523809523809501</v>
      </c>
      <c r="AG33">
        <v>0.70909090909090899</v>
      </c>
      <c r="AH33">
        <v>0.163636363636364</v>
      </c>
      <c r="AI33">
        <v>45.5</v>
      </c>
      <c r="AJ33">
        <v>10</v>
      </c>
      <c r="AK33">
        <v>0.4</v>
      </c>
      <c r="AL33">
        <v>0.41818181818181799</v>
      </c>
      <c r="AM33">
        <v>1</v>
      </c>
      <c r="AN33">
        <v>0</v>
      </c>
      <c r="AO33">
        <v>0.236363636363636</v>
      </c>
      <c r="AP33">
        <v>0.375</v>
      </c>
      <c r="AQ33">
        <v>0.125</v>
      </c>
      <c r="AR33">
        <v>0.16666666666666699</v>
      </c>
      <c r="AS33">
        <v>1</v>
      </c>
      <c r="AT33">
        <v>7.1428571428571397E-2</v>
      </c>
      <c r="AU33">
        <v>0.19047619047618999</v>
      </c>
      <c r="AV33">
        <v>0.69090909090909103</v>
      </c>
      <c r="AW33">
        <v>38.950000000000003</v>
      </c>
      <c r="AX33">
        <v>0.74414196914196895</v>
      </c>
      <c r="AY33">
        <v>0.25585803085803099</v>
      </c>
      <c r="AZ33">
        <v>0.472727272727273</v>
      </c>
      <c r="BA33">
        <v>0.527272727272727</v>
      </c>
      <c r="BB33">
        <v>0.45501674251674301</v>
      </c>
      <c r="BC33">
        <v>0.54498325748325704</v>
      </c>
      <c r="BD33">
        <v>0.38950216450216502</v>
      </c>
      <c r="BE33">
        <v>0.61049783549783498</v>
      </c>
      <c r="BF33">
        <v>2.0613881488881498</v>
      </c>
      <c r="BG33">
        <v>0.51534703722203801</v>
      </c>
      <c r="BH33">
        <v>51.53</v>
      </c>
    </row>
    <row r="34" spans="2:60" x14ac:dyDescent="0.5">
      <c r="D34" t="str">
        <v>Female</v>
      </c>
      <c r="H34">
        <v>0.26126526260622501</v>
      </c>
      <c r="I34">
        <v>0.11111111111111099</v>
      </c>
      <c r="J34">
        <v>0.190209417100173</v>
      </c>
      <c r="K34">
        <v>0.16373014927011001</v>
      </c>
      <c r="L34">
        <v>7.75910364145658E-2</v>
      </c>
      <c r="M34">
        <v>3.06956115779645E-2</v>
      </c>
      <c r="N34">
        <v>0.10372139399495001</v>
      </c>
      <c r="O34">
        <v>8.5422254007986198E-2</v>
      </c>
      <c r="P34">
        <v>3.0754524031834998E-2</v>
      </c>
      <c r="Q34">
        <v>0.48427621760955097</v>
      </c>
      <c r="R34">
        <v>0.4375</v>
      </c>
      <c r="S34">
        <v>0.73684210526315796</v>
      </c>
      <c r="T34">
        <v>55.29</v>
      </c>
      <c r="U34">
        <v>11</v>
      </c>
      <c r="V34">
        <v>0.246153846153846</v>
      </c>
      <c r="W34">
        <v>0.230769230769231</v>
      </c>
      <c r="X34">
        <v>23.85</v>
      </c>
      <c r="Y34">
        <v>11</v>
      </c>
      <c r="Z34">
        <v>0.246153846153846</v>
      </c>
      <c r="AA34">
        <v>1</v>
      </c>
      <c r="AB34">
        <v>5.8823529411764698E-2</v>
      </c>
      <c r="AC34">
        <v>0.21538461538461501</v>
      </c>
      <c r="AD34">
        <v>3.0769230769230799E-2</v>
      </c>
      <c r="AE34">
        <v>0.58461538461538498</v>
      </c>
      <c r="AF34">
        <v>0.86842105263157898</v>
      </c>
      <c r="AG34">
        <v>0.33846153846153798</v>
      </c>
      <c r="AH34">
        <v>0.41538461538461502</v>
      </c>
      <c r="AI34">
        <v>41.76</v>
      </c>
      <c r="AJ34">
        <v>11</v>
      </c>
      <c r="AK34">
        <v>0.38461538461538503</v>
      </c>
      <c r="AL34">
        <v>0.492307692307692</v>
      </c>
      <c r="AM34">
        <v>1</v>
      </c>
      <c r="AN34">
        <v>0</v>
      </c>
      <c r="AO34">
        <v>3.0769230769230799E-2</v>
      </c>
      <c r="AP34">
        <v>0.32142857142857101</v>
      </c>
      <c r="AQ34">
        <v>0.53571428571428603</v>
      </c>
      <c r="AR34">
        <v>0.46428571428571402</v>
      </c>
      <c r="AS34">
        <v>0.94736842105263197</v>
      </c>
      <c r="AT34">
        <v>2.7027027027027001E-2</v>
      </c>
      <c r="AU34">
        <v>0.60526315789473695</v>
      </c>
      <c r="AV34">
        <v>0.35384615384615398</v>
      </c>
      <c r="AW34">
        <v>43.02</v>
      </c>
      <c r="AX34">
        <v>0.44712722570909702</v>
      </c>
      <c r="AY34">
        <v>0.55287277429090298</v>
      </c>
      <c r="AZ34">
        <v>0.238461538461538</v>
      </c>
      <c r="BA34">
        <v>0.76153846153846205</v>
      </c>
      <c r="BB34">
        <v>0.41755709031250798</v>
      </c>
      <c r="BC34">
        <v>0.58244290968749202</v>
      </c>
      <c r="BD34">
        <v>0.43021880324511902</v>
      </c>
      <c r="BE34">
        <v>0.56978119675488104</v>
      </c>
      <c r="BF34">
        <v>1.53336465772826</v>
      </c>
      <c r="BG34">
        <v>0.38334116443206601</v>
      </c>
      <c r="BH34">
        <v>38.33</v>
      </c>
    </row>
    <row r="35" spans="2:60" x14ac:dyDescent="0.5">
      <c r="D35" t="str">
        <v>Male</v>
      </c>
      <c r="H35">
        <v>0.15749413776985399</v>
      </c>
      <c r="I35">
        <v>7.9198205775161207E-2</v>
      </c>
      <c r="J35">
        <v>0.199060378347412</v>
      </c>
      <c r="K35">
        <v>0.18751345578774101</v>
      </c>
      <c r="L35">
        <v>0.10922480201340801</v>
      </c>
      <c r="M35">
        <v>8.9285714285714298E-3</v>
      </c>
      <c r="N35">
        <v>8.6457810595741605E-2</v>
      </c>
      <c r="O35">
        <v>0.181456707543664</v>
      </c>
      <c r="P35">
        <v>4.08279193736465E-2</v>
      </c>
      <c r="Q35">
        <v>0.36275396394767001</v>
      </c>
      <c r="R35">
        <v>0.43589743589743601</v>
      </c>
      <c r="S35">
        <v>0.73333333333333295</v>
      </c>
      <c r="T35">
        <v>51.07</v>
      </c>
      <c r="U35">
        <v>12</v>
      </c>
      <c r="V35">
        <v>0.463917525773196</v>
      </c>
      <c r="W35">
        <v>0.41237113402061898</v>
      </c>
      <c r="X35">
        <v>43.81</v>
      </c>
      <c r="Y35">
        <v>12</v>
      </c>
      <c r="Z35">
        <v>0.402061855670103</v>
      </c>
      <c r="AA35">
        <v>0.92105263157894701</v>
      </c>
      <c r="AB35">
        <v>5.8823529411764698E-2</v>
      </c>
      <c r="AC35">
        <v>0.38144329896907198</v>
      </c>
      <c r="AD35">
        <v>7.2164948453608199E-2</v>
      </c>
      <c r="AE35">
        <v>0.61855670103092797</v>
      </c>
      <c r="AF35">
        <v>0.85</v>
      </c>
      <c r="AG35">
        <v>0.45360824742268002</v>
      </c>
      <c r="AH35">
        <v>0.463917525773196</v>
      </c>
      <c r="AI35">
        <v>46.91</v>
      </c>
      <c r="AJ35">
        <v>12</v>
      </c>
      <c r="AK35">
        <v>0.48958333333333298</v>
      </c>
      <c r="AL35">
        <v>0.55670103092783496</v>
      </c>
      <c r="AM35">
        <v>0.94871794871794901</v>
      </c>
      <c r="AN35">
        <v>1</v>
      </c>
      <c r="AO35">
        <v>0.134020618556701</v>
      </c>
      <c r="AP35">
        <v>0.25788288288288302</v>
      </c>
      <c r="AQ35">
        <v>0.71321321321321296</v>
      </c>
      <c r="AR35">
        <v>0.386636636636637</v>
      </c>
      <c r="AS35">
        <v>1</v>
      </c>
      <c r="AT35">
        <v>0.1</v>
      </c>
      <c r="AU35">
        <v>0.72881355932203395</v>
      </c>
      <c r="AV35">
        <v>0.402061855670103</v>
      </c>
      <c r="AW35">
        <v>55.98</v>
      </c>
      <c r="AX35">
        <v>0.48933842227385399</v>
      </c>
      <c r="AY35">
        <v>0.51066157772614595</v>
      </c>
      <c r="AZ35">
        <v>0.43814432989690699</v>
      </c>
      <c r="BA35">
        <v>0.56185567010309301</v>
      </c>
      <c r="BB35">
        <v>0.46906985981225602</v>
      </c>
      <c r="BC35">
        <v>0.53093014018774398</v>
      </c>
      <c r="BD35">
        <v>0.55980258993839105</v>
      </c>
      <c r="BE35">
        <v>0.44019741006160901</v>
      </c>
      <c r="BF35">
        <v>1.9563552019214101</v>
      </c>
      <c r="BG35">
        <v>0.48908880048035203</v>
      </c>
      <c r="BH35">
        <v>48.91</v>
      </c>
    </row>
    <row r="36" spans="2:60" x14ac:dyDescent="0.5">
      <c r="D36" t="str">
        <v>Female</v>
      </c>
      <c r="H36">
        <v>0.108395819177074</v>
      </c>
      <c r="I36">
        <v>2.4302678818006102E-2</v>
      </c>
      <c r="J36">
        <v>0.21712042280774399</v>
      </c>
      <c r="K36">
        <v>0.24274642695590601</v>
      </c>
      <c r="L36">
        <v>0.196909324503489</v>
      </c>
      <c r="M36">
        <v>0.31992465699623002</v>
      </c>
      <c r="N36">
        <v>2.5698969939037201E-2</v>
      </c>
      <c r="O36">
        <v>1.9621465043205E-2</v>
      </c>
      <c r="P36">
        <v>3.89692521155642E-2</v>
      </c>
      <c r="Q36">
        <v>0.54545454545454497</v>
      </c>
      <c r="R36">
        <v>0</v>
      </c>
      <c r="S36">
        <v>0.39130434782608697</v>
      </c>
      <c r="T36">
        <v>31.23</v>
      </c>
      <c r="U36">
        <v>13</v>
      </c>
      <c r="V36">
        <v>0.12987012987013</v>
      </c>
      <c r="W36">
        <v>7.7922077922077906E-2</v>
      </c>
      <c r="X36">
        <v>10.39</v>
      </c>
      <c r="Y36">
        <v>13</v>
      </c>
      <c r="Z36">
        <v>7.7922077922077906E-2</v>
      </c>
      <c r="AA36">
        <v>0.66666666666666696</v>
      </c>
      <c r="AB36">
        <v>5.5555555555555601E-2</v>
      </c>
      <c r="AC36">
        <v>0.168831168831169</v>
      </c>
      <c r="AD36">
        <v>0</v>
      </c>
      <c r="AE36">
        <v>0.31168831168831201</v>
      </c>
      <c r="AF36">
        <v>0.58333333333333304</v>
      </c>
      <c r="AG36">
        <v>0.831168831168831</v>
      </c>
      <c r="AH36">
        <v>0.13157894736842099</v>
      </c>
      <c r="AI36">
        <v>31.41</v>
      </c>
      <c r="AJ36">
        <v>13</v>
      </c>
      <c r="AK36">
        <v>0.25</v>
      </c>
      <c r="AL36">
        <v>0.44155844155844198</v>
      </c>
      <c r="AM36">
        <v>1</v>
      </c>
      <c r="AN36">
        <v>0</v>
      </c>
      <c r="AO36">
        <v>0.11688311688311701</v>
      </c>
      <c r="AP36">
        <v>0.115384615384615</v>
      </c>
      <c r="AQ36">
        <v>0.230769230769231</v>
      </c>
      <c r="AR36">
        <v>0.19230769230769201</v>
      </c>
      <c r="AS36">
        <v>1</v>
      </c>
      <c r="AT36">
        <v>8.3333333333333301E-2</v>
      </c>
      <c r="AU36">
        <v>0.33333333333333298</v>
      </c>
      <c r="AV36">
        <v>0.19480519480519501</v>
      </c>
      <c r="AW36">
        <v>32.99</v>
      </c>
      <c r="AX36">
        <v>0.687747035573123</v>
      </c>
      <c r="AY36">
        <v>0.312252964426877</v>
      </c>
      <c r="AZ36">
        <v>0.103896103896104</v>
      </c>
      <c r="BA36">
        <v>0.89610389610389596</v>
      </c>
      <c r="BB36">
        <v>0.314082765837152</v>
      </c>
      <c r="BC36">
        <v>0.685917234162848</v>
      </c>
      <c r="BD36">
        <v>0.32986457986458001</v>
      </c>
      <c r="BE36">
        <v>0.67013542013542005</v>
      </c>
      <c r="BF36">
        <v>1.43559048517096</v>
      </c>
      <c r="BG36">
        <v>0.35889762129274</v>
      </c>
      <c r="BH36">
        <v>35.89</v>
      </c>
    </row>
    <row r="37" spans="2:60" x14ac:dyDescent="0.5">
      <c r="D37" t="str">
        <v>Male</v>
      </c>
      <c r="H37">
        <v>5.5353025941261201E-2</v>
      </c>
      <c r="I37">
        <v>3.7464985994397799E-2</v>
      </c>
      <c r="J37">
        <v>0.15467819144289699</v>
      </c>
      <c r="K37">
        <v>0.20603925383337099</v>
      </c>
      <c r="L37">
        <v>0.21910859410859401</v>
      </c>
      <c r="M37">
        <v>0.32873257873257899</v>
      </c>
      <c r="N37">
        <v>3.7902661064425802E-2</v>
      </c>
      <c r="O37">
        <v>3.3235497941380303E-2</v>
      </c>
      <c r="P37">
        <v>6.3113436642848394E-2</v>
      </c>
      <c r="Q37">
        <v>0.452380952380952</v>
      </c>
      <c r="R37">
        <v>0.238095238095238</v>
      </c>
      <c r="S37">
        <v>0.39393939393939398</v>
      </c>
      <c r="T37">
        <v>36.15</v>
      </c>
      <c r="U37">
        <v>14</v>
      </c>
      <c r="V37">
        <v>0.337662337662338</v>
      </c>
      <c r="W37">
        <v>0.31168831168831201</v>
      </c>
      <c r="X37">
        <v>32.47</v>
      </c>
      <c r="Y37">
        <v>14</v>
      </c>
      <c r="Z37">
        <v>0.27272727272727298</v>
      </c>
      <c r="AA37">
        <v>0.66666666666666696</v>
      </c>
      <c r="AB37">
        <v>0.05</v>
      </c>
      <c r="AC37">
        <v>0.32467532467532501</v>
      </c>
      <c r="AD37">
        <v>2.5974025974026E-2</v>
      </c>
      <c r="AE37">
        <v>0.42857142857142899</v>
      </c>
      <c r="AF37">
        <v>0.63636363636363602</v>
      </c>
      <c r="AG37">
        <v>0.80519480519480502</v>
      </c>
      <c r="AH37">
        <v>0.22368421052631601</v>
      </c>
      <c r="AI37">
        <v>38.15</v>
      </c>
      <c r="AJ37">
        <v>14</v>
      </c>
      <c r="AK37">
        <v>0.266666666666667</v>
      </c>
      <c r="AL37">
        <v>0.44155844155844198</v>
      </c>
      <c r="AM37">
        <v>1</v>
      </c>
      <c r="AN37">
        <v>1</v>
      </c>
      <c r="AO37">
        <v>0.11688311688311701</v>
      </c>
      <c r="AP37">
        <v>0.1</v>
      </c>
      <c r="AQ37">
        <v>0.4</v>
      </c>
      <c r="AR37">
        <v>0.26</v>
      </c>
      <c r="AS37">
        <v>1</v>
      </c>
      <c r="AT37">
        <v>9.0909090909090898E-2</v>
      </c>
      <c r="AU37">
        <v>0.3125</v>
      </c>
      <c r="AV37">
        <v>0.29870129870129902</v>
      </c>
      <c r="AW37">
        <v>44.06</v>
      </c>
      <c r="AX37">
        <v>0.63852813852813906</v>
      </c>
      <c r="AY37">
        <v>0.361471861471861</v>
      </c>
      <c r="AZ37">
        <v>0.32467532467532501</v>
      </c>
      <c r="BA37">
        <v>0.67532467532467499</v>
      </c>
      <c r="BB37">
        <v>0.38153970785549701</v>
      </c>
      <c r="BC37">
        <v>0.61846029214450304</v>
      </c>
      <c r="BD37">
        <v>0.44060155122655098</v>
      </c>
      <c r="BE37">
        <v>0.55939844877344902</v>
      </c>
      <c r="BF37">
        <v>1.7853447222855101</v>
      </c>
      <c r="BG37">
        <v>0.44633618057137803</v>
      </c>
      <c r="BH37">
        <v>44.63</v>
      </c>
    </row>
    <row r="38" spans="2:60" x14ac:dyDescent="0.5">
      <c r="D38" t="str">
        <v>Female</v>
      </c>
      <c r="H38">
        <v>0.24148627656852001</v>
      </c>
      <c r="I38">
        <v>3.1636620714033198E-2</v>
      </c>
      <c r="J38">
        <v>0.13308589607635199</v>
      </c>
      <c r="K38">
        <v>0.35537764164520502</v>
      </c>
      <c r="L38">
        <v>9.6198803497468899E-2</v>
      </c>
      <c r="M38">
        <v>9.0624999999999997E-2</v>
      </c>
      <c r="N38">
        <v>6.9033101045296197E-2</v>
      </c>
      <c r="O38">
        <v>5.2700231035810501E-2</v>
      </c>
      <c r="P38">
        <v>3.4245893479343002E-2</v>
      </c>
      <c r="Q38">
        <v>0.56813417190775695</v>
      </c>
      <c r="R38">
        <v>8.3333333333333301E-2</v>
      </c>
      <c r="S38">
        <v>0.64583333333333304</v>
      </c>
      <c r="T38">
        <v>43.24</v>
      </c>
      <c r="U38">
        <v>15</v>
      </c>
      <c r="V38">
        <v>0.47169811320754701</v>
      </c>
      <c r="W38">
        <v>0.169811320754717</v>
      </c>
      <c r="X38">
        <v>32.08</v>
      </c>
      <c r="Y38">
        <v>15</v>
      </c>
      <c r="Z38">
        <v>0.22641509433962301</v>
      </c>
      <c r="AA38">
        <v>0.66666666666666696</v>
      </c>
      <c r="AB38">
        <v>0</v>
      </c>
      <c r="AC38">
        <v>7.5471698113207503E-2</v>
      </c>
      <c r="AD38">
        <v>7.5471698113207503E-2</v>
      </c>
      <c r="AE38">
        <v>0.90566037735849103</v>
      </c>
      <c r="AF38">
        <v>0.91666666666666696</v>
      </c>
      <c r="AG38">
        <v>7.5471698113207503E-2</v>
      </c>
      <c r="AH38">
        <v>0.28301886792452802</v>
      </c>
      <c r="AI38">
        <v>35.83</v>
      </c>
      <c r="AJ38">
        <v>15</v>
      </c>
      <c r="AK38">
        <v>0.113207547169811</v>
      </c>
      <c r="AL38">
        <v>0.13207547169811301</v>
      </c>
      <c r="AM38">
        <v>0.91666666666666696</v>
      </c>
      <c r="AN38">
        <v>0</v>
      </c>
      <c r="AO38">
        <v>0.13207547169811301</v>
      </c>
      <c r="AP38">
        <v>0.375</v>
      </c>
      <c r="AQ38">
        <v>0</v>
      </c>
      <c r="AR38">
        <v>0.125</v>
      </c>
      <c r="AS38">
        <v>0.95833333333333304</v>
      </c>
      <c r="AT38">
        <v>0</v>
      </c>
      <c r="AU38">
        <v>2.0833333333333301E-2</v>
      </c>
      <c r="AV38">
        <v>5.6603773584905703E-2</v>
      </c>
      <c r="AW38">
        <v>23.58</v>
      </c>
      <c r="AX38">
        <v>0.56756638714185903</v>
      </c>
      <c r="AY38">
        <v>0.43243361285814103</v>
      </c>
      <c r="AZ38">
        <v>0.320754716981132</v>
      </c>
      <c r="BA38">
        <v>0.679245283018868</v>
      </c>
      <c r="BB38">
        <v>0.35831586303284402</v>
      </c>
      <c r="BC38">
        <v>0.64168413696715598</v>
      </c>
      <c r="BD38">
        <v>0.23581629979035601</v>
      </c>
      <c r="BE38">
        <v>0.76418370020964399</v>
      </c>
      <c r="BF38">
        <v>1.4824532669461901</v>
      </c>
      <c r="BG38">
        <v>0.37061331673654802</v>
      </c>
      <c r="BH38">
        <v>37.06</v>
      </c>
    </row>
    <row r="39" spans="2:60" x14ac:dyDescent="0.5">
      <c r="D39" t="str">
        <v>Male</v>
      </c>
      <c r="H39">
        <v>0.205199757739987</v>
      </c>
      <c r="I39">
        <v>3.6910197869101997E-2</v>
      </c>
      <c r="J39">
        <v>9.2751141552511407E-2</v>
      </c>
      <c r="K39">
        <v>0.42810473056568099</v>
      </c>
      <c r="L39">
        <v>0.143363515002572</v>
      </c>
      <c r="M39">
        <v>0.141589574808753</v>
      </c>
      <c r="N39">
        <v>0.106296904315197</v>
      </c>
      <c r="O39">
        <v>0.111431337448634</v>
      </c>
      <c r="P39">
        <v>2.5041890253741199E-2</v>
      </c>
      <c r="Q39">
        <v>0.55404686148583904</v>
      </c>
      <c r="R39">
        <v>7.3170731707317097E-2</v>
      </c>
      <c r="S39">
        <v>0.58333333333333304</v>
      </c>
      <c r="T39">
        <v>40.35</v>
      </c>
      <c r="U39">
        <v>16</v>
      </c>
      <c r="V39">
        <v>0.53932584269662898</v>
      </c>
      <c r="W39">
        <v>0.39325842696629199</v>
      </c>
      <c r="X39">
        <v>46.63</v>
      </c>
      <c r="Y39">
        <v>16</v>
      </c>
      <c r="Z39">
        <v>0.46067415730337102</v>
      </c>
      <c r="AA39">
        <v>0.53658536585365901</v>
      </c>
      <c r="AB39">
        <v>0</v>
      </c>
      <c r="AC39">
        <v>0.17977528089887601</v>
      </c>
      <c r="AD39">
        <v>0.13483146067415699</v>
      </c>
      <c r="AE39">
        <v>0.80898876404494402</v>
      </c>
      <c r="AF39">
        <v>0.81944444444444398</v>
      </c>
      <c r="AG39">
        <v>0.213483146067416</v>
      </c>
      <c r="AH39">
        <v>0.32954545454545497</v>
      </c>
      <c r="AI39">
        <v>38.700000000000003</v>
      </c>
      <c r="AJ39">
        <v>16</v>
      </c>
      <c r="AK39">
        <v>0.123595505617978</v>
      </c>
      <c r="AL39">
        <v>0.202247191011236</v>
      </c>
      <c r="AM39">
        <v>0.92682926829268297</v>
      </c>
      <c r="AN39">
        <v>0</v>
      </c>
      <c r="AO39">
        <v>0.17977528089887601</v>
      </c>
      <c r="AP39">
        <v>0.28125</v>
      </c>
      <c r="AQ39">
        <v>0.3125</v>
      </c>
      <c r="AR39">
        <v>0.40625</v>
      </c>
      <c r="AS39">
        <v>0.95833333333333304</v>
      </c>
      <c r="AT39">
        <v>0</v>
      </c>
      <c r="AU39">
        <v>2.7777777777777801E-2</v>
      </c>
      <c r="AV39">
        <v>0.101123595505618</v>
      </c>
      <c r="AW39">
        <v>29.33</v>
      </c>
      <c r="AX39">
        <v>0.59648302449116997</v>
      </c>
      <c r="AY39">
        <v>0.40351697550882998</v>
      </c>
      <c r="AZ39">
        <v>0.46629213483146098</v>
      </c>
      <c r="BA39">
        <v>0.53370786516853896</v>
      </c>
      <c r="BB39">
        <v>0.38703645264803599</v>
      </c>
      <c r="BC39">
        <v>0.61296354735196401</v>
      </c>
      <c r="BD39">
        <v>0.29330682936979202</v>
      </c>
      <c r="BE39">
        <v>0.70669317063020798</v>
      </c>
      <c r="BF39">
        <v>1.7431184413404599</v>
      </c>
      <c r="BG39">
        <v>0.43577961033511498</v>
      </c>
      <c r="BH39">
        <v>43.58</v>
      </c>
    </row>
    <row r="40" spans="2:60" x14ac:dyDescent="0.5">
      <c r="D40" t="str">
        <v>Female</v>
      </c>
      <c r="H40">
        <v>0.112567275695427</v>
      </c>
      <c r="I40">
        <v>8.6283766063467104E-2</v>
      </c>
      <c r="J40">
        <v>6.5856869891937897E-2</v>
      </c>
      <c r="K40">
        <v>0.25283132358173799</v>
      </c>
      <c r="L40">
        <v>0.10385523307032</v>
      </c>
      <c r="M40">
        <v>0.212001811594203</v>
      </c>
      <c r="N40">
        <v>5.9984146677695097E-2</v>
      </c>
      <c r="O40">
        <v>0.170022239665097</v>
      </c>
      <c r="P40">
        <v>7.4605241816221607E-2</v>
      </c>
      <c r="Q40">
        <v>0.439389978213508</v>
      </c>
      <c r="R40">
        <v>0.65</v>
      </c>
      <c r="S40">
        <v>0.64285714285714302</v>
      </c>
      <c r="T40">
        <v>57.74</v>
      </c>
      <c r="U40">
        <v>17</v>
      </c>
      <c r="V40">
        <v>0.49019607843137297</v>
      </c>
      <c r="W40">
        <v>0.41176470588235298</v>
      </c>
      <c r="X40">
        <v>45.1</v>
      </c>
      <c r="Y40">
        <v>17</v>
      </c>
      <c r="Z40">
        <v>0.39215686274509798</v>
      </c>
      <c r="AA40">
        <v>0.75</v>
      </c>
      <c r="AB40">
        <v>2.9411764705882401E-2</v>
      </c>
      <c r="AC40">
        <v>5.8823529411764698E-2</v>
      </c>
      <c r="AD40">
        <v>9.8039215686274495E-2</v>
      </c>
      <c r="AE40">
        <v>0.29411764705882398</v>
      </c>
      <c r="AF40">
        <v>0.93333333333333302</v>
      </c>
      <c r="AG40">
        <v>0.27450980392156898</v>
      </c>
      <c r="AH40">
        <v>0.39215686274509798</v>
      </c>
      <c r="AI40">
        <v>35.81</v>
      </c>
      <c r="AJ40">
        <v>17</v>
      </c>
      <c r="AK40">
        <v>0.21568627450980399</v>
      </c>
      <c r="AL40">
        <v>0.13725490196078399</v>
      </c>
      <c r="AM40">
        <v>0.9</v>
      </c>
      <c r="AN40">
        <v>0</v>
      </c>
      <c r="AO40">
        <v>0.19607843137254899</v>
      </c>
      <c r="AP40">
        <v>0</v>
      </c>
      <c r="AQ40">
        <v>0</v>
      </c>
      <c r="AR40">
        <v>0.16666666666666699</v>
      </c>
      <c r="AS40">
        <v>1</v>
      </c>
      <c r="AT40">
        <v>0</v>
      </c>
      <c r="AU40">
        <v>6.6666666666666693E-2</v>
      </c>
      <c r="AV40">
        <v>0.21568627450980399</v>
      </c>
      <c r="AW40">
        <v>24.15</v>
      </c>
      <c r="AX40">
        <v>0.42258429297645</v>
      </c>
      <c r="AY40">
        <v>0.57741570702355005</v>
      </c>
      <c r="AZ40">
        <v>0.45098039215686297</v>
      </c>
      <c r="BA40">
        <v>0.54901960784313697</v>
      </c>
      <c r="BB40">
        <v>0.358061002178649</v>
      </c>
      <c r="BC40">
        <v>0.641938997821351</v>
      </c>
      <c r="BD40">
        <v>0.24150326797385599</v>
      </c>
      <c r="BE40">
        <v>0.75849673202614398</v>
      </c>
      <c r="BF40">
        <v>1.47312895528582</v>
      </c>
      <c r="BG40">
        <v>0.368282238821454</v>
      </c>
      <c r="BH40">
        <v>36.83</v>
      </c>
    </row>
    <row r="41" spans="2:60" x14ac:dyDescent="0.5">
      <c r="D41" t="str">
        <v>Male</v>
      </c>
      <c r="H41">
        <v>0.135779663823025</v>
      </c>
      <c r="I41">
        <v>5.1149425287356297E-2</v>
      </c>
      <c r="J41">
        <v>5.1530073211380499E-2</v>
      </c>
      <c r="K41">
        <v>0.286571934958536</v>
      </c>
      <c r="L41">
        <v>0.15089556631350601</v>
      </c>
      <c r="M41">
        <v>0.18199871050934899</v>
      </c>
      <c r="N41">
        <v>9.6922892720306505E-2</v>
      </c>
      <c r="O41">
        <v>6.2142756680731402E-2</v>
      </c>
      <c r="P41">
        <v>8.9485443699324096E-2</v>
      </c>
      <c r="Q41">
        <v>0.36315743643329901</v>
      </c>
      <c r="R41">
        <v>0.42372881355932202</v>
      </c>
      <c r="S41">
        <v>0.375</v>
      </c>
      <c r="T41">
        <v>38.729999999999997</v>
      </c>
      <c r="U41">
        <v>18</v>
      </c>
      <c r="V41">
        <v>0.81818181818181801</v>
      </c>
      <c r="W41">
        <v>0.70454545454545503</v>
      </c>
      <c r="X41">
        <v>76.14</v>
      </c>
      <c r="Y41">
        <v>18</v>
      </c>
      <c r="Z41">
        <v>0.67045454545454497</v>
      </c>
      <c r="AA41">
        <v>0.42372881355932202</v>
      </c>
      <c r="AB41">
        <v>0.115384615384615</v>
      </c>
      <c r="AC41">
        <v>0.375</v>
      </c>
      <c r="AD41">
        <v>0.13636363636363599</v>
      </c>
      <c r="AE41">
        <v>0.45454545454545497</v>
      </c>
      <c r="AF41">
        <v>0.52500000000000002</v>
      </c>
      <c r="AG41">
        <v>0.52272727272727304</v>
      </c>
      <c r="AH41">
        <v>0.5</v>
      </c>
      <c r="AI41">
        <v>41.37</v>
      </c>
      <c r="AJ41">
        <v>18</v>
      </c>
      <c r="AK41">
        <v>0.170454545454545</v>
      </c>
      <c r="AL41">
        <v>0.18181818181818199</v>
      </c>
      <c r="AM41">
        <v>1</v>
      </c>
      <c r="AN41">
        <v>0.22222222222222199</v>
      </c>
      <c r="AO41">
        <v>9.0909090909090898E-2</v>
      </c>
      <c r="AP41">
        <v>0.39393939393939398</v>
      </c>
      <c r="AQ41">
        <v>0.12121212121212099</v>
      </c>
      <c r="AR41">
        <v>0.39393939393939398</v>
      </c>
      <c r="AS41">
        <v>0.95</v>
      </c>
      <c r="AT41">
        <v>0</v>
      </c>
      <c r="AU41">
        <v>0.1</v>
      </c>
      <c r="AV41">
        <v>0.46590909090909099</v>
      </c>
      <c r="AW41">
        <v>34.090000000000003</v>
      </c>
      <c r="AX41">
        <v>0.61270458333579303</v>
      </c>
      <c r="AY41">
        <v>0.38729541666420703</v>
      </c>
      <c r="AZ41">
        <v>0.76136363636363602</v>
      </c>
      <c r="BA41">
        <v>0.23863636363636401</v>
      </c>
      <c r="BB41">
        <v>0.41368937089276098</v>
      </c>
      <c r="BC41">
        <v>0.58631062910723897</v>
      </c>
      <c r="BD41">
        <v>0.34086700336700299</v>
      </c>
      <c r="BE41">
        <v>0.65913299663299696</v>
      </c>
      <c r="BF41">
        <v>2.1286245939591901</v>
      </c>
      <c r="BG41">
        <v>0.53215614848979798</v>
      </c>
      <c r="BH41">
        <v>53.22</v>
      </c>
    </row>
    <row r="42" spans="2:60" x14ac:dyDescent="0.5">
      <c r="D42" t="str">
        <v>Female</v>
      </c>
      <c r="H42">
        <v>0.32790144427775098</v>
      </c>
      <c r="I42">
        <v>0.17661782661782699</v>
      </c>
      <c r="J42">
        <v>0.154389276035618</v>
      </c>
      <c r="K42">
        <v>0.178168731674829</v>
      </c>
      <c r="L42">
        <v>1.05923344947735E-2</v>
      </c>
      <c r="M42">
        <v>5.53805950147414E-2</v>
      </c>
      <c r="N42">
        <v>3.5256410256410298E-2</v>
      </c>
      <c r="O42">
        <v>0.110629857946931</v>
      </c>
      <c r="P42">
        <v>0.13324816105303899</v>
      </c>
      <c r="Q42">
        <v>0.56913580246913598</v>
      </c>
      <c r="R42">
        <v>0.1</v>
      </c>
      <c r="S42">
        <v>0.33333333333333298</v>
      </c>
      <c r="T42">
        <v>33.42</v>
      </c>
      <c r="U42">
        <v>19</v>
      </c>
      <c r="V42">
        <v>0.422222222222222</v>
      </c>
      <c r="W42">
        <v>0.17777777777777801</v>
      </c>
      <c r="X42">
        <v>30</v>
      </c>
      <c r="Y42">
        <v>19</v>
      </c>
      <c r="Z42">
        <v>0.22222222222222199</v>
      </c>
      <c r="AA42">
        <v>0.9</v>
      </c>
      <c r="AB42">
        <v>0</v>
      </c>
      <c r="AC42">
        <v>8.8888888888888906E-2</v>
      </c>
      <c r="AD42">
        <v>6.6666666666666693E-2</v>
      </c>
      <c r="AE42">
        <v>0.133333333333333</v>
      </c>
      <c r="AF42">
        <v>0.83333333333333304</v>
      </c>
      <c r="AG42">
        <v>0.4</v>
      </c>
      <c r="AH42">
        <v>0.35555555555555601</v>
      </c>
      <c r="AI42">
        <v>33.33</v>
      </c>
      <c r="AJ42">
        <v>19</v>
      </c>
      <c r="AK42">
        <v>0.34090909090909099</v>
      </c>
      <c r="AL42">
        <v>0.28888888888888897</v>
      </c>
      <c r="AM42">
        <v>0.9</v>
      </c>
      <c r="AN42">
        <v>0</v>
      </c>
      <c r="AO42">
        <v>8.8888888888888906E-2</v>
      </c>
      <c r="AP42">
        <v>0.25</v>
      </c>
      <c r="AQ42">
        <v>0.25</v>
      </c>
      <c r="AR42">
        <v>0.25</v>
      </c>
      <c r="AS42">
        <v>1</v>
      </c>
      <c r="AT42">
        <v>0.33333333333333298</v>
      </c>
      <c r="AU42">
        <v>0.33333333333333298</v>
      </c>
      <c r="AV42">
        <v>0.133333333333333</v>
      </c>
      <c r="AW42">
        <v>34.74</v>
      </c>
      <c r="AX42">
        <v>0.66584362139917697</v>
      </c>
      <c r="AY42">
        <v>0.33415637860082298</v>
      </c>
      <c r="AZ42">
        <v>0.3</v>
      </c>
      <c r="BA42">
        <v>0.7</v>
      </c>
      <c r="BB42">
        <v>0.33333333333333298</v>
      </c>
      <c r="BC42">
        <v>0.66666666666666696</v>
      </c>
      <c r="BD42">
        <v>0.34739057239057203</v>
      </c>
      <c r="BE42">
        <v>0.65260942760942797</v>
      </c>
      <c r="BF42">
        <v>1.64656752712308</v>
      </c>
      <c r="BG42">
        <v>0.41164188178076999</v>
      </c>
      <c r="BH42">
        <v>41.16</v>
      </c>
    </row>
    <row r="43" spans="2:60" x14ac:dyDescent="0.5">
      <c r="D43" t="str">
        <v>Male</v>
      </c>
      <c r="H43">
        <v>0.26536379170135099</v>
      </c>
      <c r="I43">
        <v>0.104040404040404</v>
      </c>
      <c r="J43">
        <v>0.12749190798219801</v>
      </c>
      <c r="K43">
        <v>0.15405834814243199</v>
      </c>
      <c r="L43">
        <v>4.6001965204323397E-2</v>
      </c>
      <c r="M43">
        <v>8.2498590334671107E-2</v>
      </c>
      <c r="N43">
        <v>5.8578431372548999E-2</v>
      </c>
      <c r="O43">
        <v>0.15745459234815501</v>
      </c>
      <c r="P43">
        <v>0.18863721862785501</v>
      </c>
      <c r="Q43">
        <v>0.52263374485596703</v>
      </c>
      <c r="R43">
        <v>0.33333333333333298</v>
      </c>
      <c r="S43">
        <v>0.4</v>
      </c>
      <c r="T43">
        <v>41.87</v>
      </c>
      <c r="U43">
        <v>20</v>
      </c>
      <c r="V43">
        <v>0.58024691358024705</v>
      </c>
      <c r="W43">
        <v>0.33333333333333298</v>
      </c>
      <c r="X43">
        <v>45.68</v>
      </c>
      <c r="Y43">
        <v>20</v>
      </c>
      <c r="Z43">
        <v>0.25925925925925902</v>
      </c>
      <c r="AA43">
        <v>0.61904761904761896</v>
      </c>
      <c r="AB43">
        <v>4.6511627906976702E-2</v>
      </c>
      <c r="AC43">
        <v>9.8765432098765399E-2</v>
      </c>
      <c r="AD43">
        <v>4.9382716049382699E-2</v>
      </c>
      <c r="AE43">
        <v>0.18518518518518501</v>
      </c>
      <c r="AF43">
        <v>0.6</v>
      </c>
      <c r="AG43">
        <v>0.37037037037037002</v>
      </c>
      <c r="AH43">
        <v>0.43209876543209902</v>
      </c>
      <c r="AI43">
        <v>29.56</v>
      </c>
      <c r="AJ43">
        <v>20</v>
      </c>
      <c r="AK43">
        <v>0.19230769230769201</v>
      </c>
      <c r="AL43">
        <v>0.209876543209877</v>
      </c>
      <c r="AM43">
        <v>1</v>
      </c>
      <c r="AN43">
        <v>0.5</v>
      </c>
      <c r="AO43">
        <v>7.4074074074074098E-2</v>
      </c>
      <c r="AP43">
        <v>6.25E-2</v>
      </c>
      <c r="AQ43">
        <v>0.59821428571428603</v>
      </c>
      <c r="AR43">
        <v>0.25892857142857101</v>
      </c>
      <c r="AS43">
        <v>0.86666666666666703</v>
      </c>
      <c r="AT43">
        <v>0</v>
      </c>
      <c r="AU43">
        <v>0.2</v>
      </c>
      <c r="AV43">
        <v>0.27160493827160498</v>
      </c>
      <c r="AW43">
        <v>35.28</v>
      </c>
      <c r="AX43">
        <v>0.58134430727023301</v>
      </c>
      <c r="AY43">
        <v>0.41865569272976699</v>
      </c>
      <c r="AZ43">
        <v>0.45679012345678999</v>
      </c>
      <c r="BA43">
        <v>0.54320987654320996</v>
      </c>
      <c r="BB43">
        <v>0.29562455281662903</v>
      </c>
      <c r="BC43">
        <v>0.70437544718337097</v>
      </c>
      <c r="BD43">
        <v>0.35284773097273098</v>
      </c>
      <c r="BE43">
        <v>0.64715226902726897</v>
      </c>
      <c r="BF43">
        <v>1.6866067145163799</v>
      </c>
      <c r="BG43">
        <v>0.42165167862909603</v>
      </c>
      <c r="BH43">
        <v>42.17</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F3478-3727-439B-88CF-7D4FD62037E0}">
  <dimension ref="A1:BJ43"/>
  <sheetViews>
    <sheetView topLeftCell="B2" workbookViewId="0">
      <selection activeCell="BJ23" sqref="BJ23"/>
    </sheetView>
  </sheetViews>
  <sheetFormatPr defaultRowHeight="14.35" x14ac:dyDescent="0.5"/>
  <cols>
    <col min="1" max="1" width="10.17578125" bestFit="1" customWidth="1"/>
    <col min="2" max="2" width="4" bestFit="1" customWidth="1"/>
    <col min="3" max="3" width="17.76171875" bestFit="1" customWidth="1"/>
    <col min="4" max="4" width="14.1171875" bestFit="1" customWidth="1"/>
    <col min="5" max="5" width="4" bestFit="1" customWidth="1"/>
    <col min="6" max="6" width="5.41015625" hidden="1" customWidth="1"/>
    <col min="7" max="7" width="5.46875" hidden="1" customWidth="1"/>
    <col min="8" max="10" width="18.3515625" hidden="1" customWidth="1"/>
    <col min="11" max="11" width="17.3515625" hidden="1" customWidth="1"/>
    <col min="12" max="15" width="18.3515625" hidden="1" customWidth="1"/>
    <col min="16" max="16" width="19.3515625" hidden="1" customWidth="1"/>
    <col min="17" max="17" width="17.3515625" hidden="1" customWidth="1"/>
    <col min="18" max="18" width="29.9375" hidden="1" customWidth="1"/>
    <col min="19" max="19" width="30.8203125" hidden="1" customWidth="1"/>
    <col min="20" max="20" width="19.52734375" hidden="1" customWidth="1"/>
    <col min="21" max="21" width="5.46875" hidden="1" customWidth="1"/>
    <col min="22" max="22" width="17.3515625" hidden="1" customWidth="1"/>
    <col min="23" max="23" width="18.3515625" hidden="1" customWidth="1"/>
    <col min="24" max="24" width="22.46875" hidden="1" customWidth="1"/>
    <col min="25" max="25" width="6.8203125" hidden="1" customWidth="1"/>
    <col min="26" max="26" width="19.76171875" hidden="1" customWidth="1"/>
    <col min="27" max="27" width="22.17578125" hidden="1" customWidth="1"/>
    <col min="28" max="28" width="18.703125" hidden="1" customWidth="1"/>
    <col min="29" max="30" width="18.3515625" hidden="1" customWidth="1"/>
    <col min="31" max="31" width="18.87890625" hidden="1" customWidth="1"/>
    <col min="32" max="32" width="21.3515625" hidden="1" customWidth="1"/>
    <col min="33" max="33" width="20.5859375" hidden="1" customWidth="1"/>
    <col min="34" max="34" width="20.76171875" hidden="1" customWidth="1"/>
    <col min="35" max="35" width="21.9375" hidden="1" customWidth="1"/>
    <col min="36" max="36" width="6.9375" hidden="1" customWidth="1"/>
    <col min="37" max="37" width="18.3515625" hidden="1" customWidth="1"/>
    <col min="38" max="38" width="20.46875" hidden="1" customWidth="1"/>
    <col min="39" max="39" width="29.05859375" hidden="1" customWidth="1"/>
    <col min="40" max="40" width="20.8203125" hidden="1" customWidth="1"/>
    <col min="41" max="41" width="27.87890625" hidden="1" customWidth="1"/>
    <col min="42" max="42" width="20.9375" hidden="1" customWidth="1"/>
    <col min="43" max="43" width="18.3515625" hidden="1" customWidth="1"/>
    <col min="44" max="44" width="17.3515625" hidden="1" customWidth="1"/>
    <col min="45" max="45" width="29.9375" hidden="1" customWidth="1"/>
    <col min="46" max="46" width="18.3515625" hidden="1" customWidth="1"/>
    <col min="47" max="47" width="20.41015625" hidden="1" customWidth="1"/>
    <col min="48" max="48" width="18.29296875" hidden="1" customWidth="1"/>
    <col min="49" max="49" width="17.8203125" hidden="1" customWidth="1"/>
    <col min="50" max="50" width="17.52734375" hidden="1" customWidth="1"/>
    <col min="51" max="51" width="17.87890625" hidden="1" customWidth="1"/>
    <col min="52" max="52" width="20.52734375" hidden="1" customWidth="1"/>
    <col min="53" max="53" width="20.87890625" hidden="1" customWidth="1"/>
    <col min="54" max="54" width="20" hidden="1" customWidth="1"/>
    <col min="55" max="55" width="20.3515625" hidden="1" customWidth="1"/>
    <col min="56" max="56" width="15.87890625" hidden="1" customWidth="1"/>
    <col min="57" max="57" width="16.234375" hidden="1" customWidth="1"/>
    <col min="58" max="58" width="12.703125" hidden="1" customWidth="1"/>
    <col min="59" max="59" width="16.46875" hidden="1" customWidth="1"/>
    <col min="60" max="60" width="17.5859375" customWidth="1"/>
  </cols>
  <sheetData>
    <row r="1" spans="1:62" x14ac:dyDescent="0.5">
      <c r="A1" t="s">
        <v>51</v>
      </c>
      <c r="B1" t="s">
        <v>52</v>
      </c>
      <c r="C1" t="s">
        <v>0</v>
      </c>
      <c r="D1" t="s">
        <v>36</v>
      </c>
      <c r="E1" t="s">
        <v>2</v>
      </c>
      <c r="F1" t="s">
        <v>641</v>
      </c>
      <c r="G1" t="s">
        <v>642</v>
      </c>
      <c r="H1" t="s">
        <v>60</v>
      </c>
      <c r="I1" t="s">
        <v>61</v>
      </c>
      <c r="J1" t="s">
        <v>62</v>
      </c>
      <c r="K1" t="s">
        <v>63</v>
      </c>
      <c r="L1" t="s">
        <v>64</v>
      </c>
      <c r="M1" t="s">
        <v>65</v>
      </c>
      <c r="N1" t="s">
        <v>66</v>
      </c>
      <c r="O1" t="s">
        <v>67</v>
      </c>
      <c r="P1" t="s">
        <v>68</v>
      </c>
      <c r="Q1" t="s">
        <v>69</v>
      </c>
      <c r="R1" t="s">
        <v>70</v>
      </c>
      <c r="S1" t="s">
        <v>71</v>
      </c>
      <c r="T1" t="s">
        <v>53</v>
      </c>
      <c r="U1" t="s">
        <v>72</v>
      </c>
      <c r="V1" t="s">
        <v>73</v>
      </c>
      <c r="W1" t="s">
        <v>74</v>
      </c>
      <c r="X1" t="s">
        <v>54</v>
      </c>
      <c r="Y1" t="s">
        <v>75</v>
      </c>
      <c r="Z1" t="s">
        <v>76</v>
      </c>
      <c r="AA1" t="s">
        <v>77</v>
      </c>
      <c r="AB1" t="s">
        <v>78</v>
      </c>
      <c r="AC1" t="s">
        <v>79</v>
      </c>
      <c r="AD1" t="s">
        <v>80</v>
      </c>
      <c r="AE1" t="s">
        <v>81</v>
      </c>
      <c r="AF1" t="s">
        <v>82</v>
      </c>
      <c r="AG1" t="s">
        <v>83</v>
      </c>
      <c r="AH1" t="s">
        <v>84</v>
      </c>
      <c r="AI1" t="s">
        <v>55</v>
      </c>
      <c r="AJ1" t="s">
        <v>85</v>
      </c>
      <c r="AK1" t="s">
        <v>86</v>
      </c>
      <c r="AL1" t="s">
        <v>87</v>
      </c>
      <c r="AM1" t="s">
        <v>88</v>
      </c>
      <c r="AN1" t="s">
        <v>89</v>
      </c>
      <c r="AO1" t="s">
        <v>90</v>
      </c>
      <c r="AP1" t="s">
        <v>91</v>
      </c>
      <c r="AQ1" t="s">
        <v>92</v>
      </c>
      <c r="AR1" t="s">
        <v>93</v>
      </c>
      <c r="AS1" t="s">
        <v>94</v>
      </c>
      <c r="AT1" t="s">
        <v>95</v>
      </c>
      <c r="AU1" t="s">
        <v>96</v>
      </c>
      <c r="AV1" t="s">
        <v>97</v>
      </c>
      <c r="AW1" t="s">
        <v>56</v>
      </c>
      <c r="AX1" t="s">
        <v>3</v>
      </c>
      <c r="AY1" t="s">
        <v>4</v>
      </c>
      <c r="AZ1" t="s">
        <v>5</v>
      </c>
      <c r="BA1" t="s">
        <v>6</v>
      </c>
      <c r="BB1" t="s">
        <v>7</v>
      </c>
      <c r="BC1" t="s">
        <v>8</v>
      </c>
      <c r="BD1" t="s">
        <v>9</v>
      </c>
      <c r="BE1" t="s">
        <v>10</v>
      </c>
      <c r="BF1" t="s">
        <v>11</v>
      </c>
      <c r="BG1" t="s">
        <v>12</v>
      </c>
      <c r="BH1" t="s">
        <v>13</v>
      </c>
    </row>
    <row r="2" spans="1:62" x14ac:dyDescent="0.5">
      <c r="A2">
        <v>2</v>
      </c>
      <c r="B2">
        <v>2</v>
      </c>
      <c r="C2" s="1" t="s">
        <v>14</v>
      </c>
      <c r="D2" s="1" t="s">
        <v>37</v>
      </c>
      <c r="E2">
        <v>98</v>
      </c>
      <c r="F2" t="s">
        <v>132</v>
      </c>
      <c r="G2" t="s">
        <v>1827</v>
      </c>
      <c r="H2" t="s">
        <v>1828</v>
      </c>
      <c r="I2" t="s">
        <v>1829</v>
      </c>
      <c r="J2" t="s">
        <v>1830</v>
      </c>
      <c r="K2" t="s">
        <v>1831</v>
      </c>
      <c r="L2" t="s">
        <v>1832</v>
      </c>
      <c r="M2" t="s">
        <v>1833</v>
      </c>
      <c r="N2" t="s">
        <v>1834</v>
      </c>
      <c r="O2" t="s">
        <v>1835</v>
      </c>
      <c r="P2" t="s">
        <v>1836</v>
      </c>
      <c r="Q2" t="s">
        <v>1837</v>
      </c>
      <c r="R2" t="s">
        <v>832</v>
      </c>
      <c r="S2" t="s">
        <v>654</v>
      </c>
      <c r="T2">
        <v>38.03</v>
      </c>
      <c r="U2" t="s">
        <v>132</v>
      </c>
      <c r="V2" t="s">
        <v>1799</v>
      </c>
      <c r="W2" t="s">
        <v>489</v>
      </c>
      <c r="X2">
        <v>27.04</v>
      </c>
      <c r="Y2" t="s">
        <v>132</v>
      </c>
      <c r="Z2" t="s">
        <v>1838</v>
      </c>
      <c r="AA2" t="s">
        <v>610</v>
      </c>
      <c r="AB2" t="s">
        <v>1839</v>
      </c>
      <c r="AC2" t="s">
        <v>235</v>
      </c>
      <c r="AD2" t="s">
        <v>1840</v>
      </c>
      <c r="AE2" t="s">
        <v>1841</v>
      </c>
      <c r="AF2" t="s">
        <v>1842</v>
      </c>
      <c r="AG2" t="s">
        <v>1843</v>
      </c>
      <c r="AH2" t="s">
        <v>490</v>
      </c>
      <c r="AI2">
        <v>39.76</v>
      </c>
      <c r="AJ2" t="s">
        <v>132</v>
      </c>
      <c r="AK2" t="s">
        <v>209</v>
      </c>
      <c r="AL2" t="s">
        <v>1844</v>
      </c>
      <c r="AM2" t="s">
        <v>1845</v>
      </c>
      <c r="AN2" t="s">
        <v>130</v>
      </c>
      <c r="AO2" t="s">
        <v>235</v>
      </c>
      <c r="AP2" t="s">
        <v>693</v>
      </c>
      <c r="AQ2" t="s">
        <v>191</v>
      </c>
      <c r="AR2" t="s">
        <v>191</v>
      </c>
      <c r="AS2" t="s">
        <v>1846</v>
      </c>
      <c r="AT2" t="s">
        <v>130</v>
      </c>
      <c r="AU2" t="s">
        <v>1847</v>
      </c>
      <c r="AV2" t="s">
        <v>1848</v>
      </c>
      <c r="AW2">
        <v>32.78</v>
      </c>
      <c r="AX2">
        <v>0.61965559170528095</v>
      </c>
      <c r="AY2">
        <v>0.38034440829471899</v>
      </c>
      <c r="AZ2">
        <v>0.27040816326530598</v>
      </c>
      <c r="BA2">
        <v>0.72959183673469397</v>
      </c>
      <c r="BB2">
        <v>0.39762992191711399</v>
      </c>
      <c r="BC2">
        <v>0.60237007808288601</v>
      </c>
      <c r="BD2">
        <v>0.327808604084874</v>
      </c>
      <c r="BE2">
        <v>0.672191395915126</v>
      </c>
      <c r="BF2">
        <v>1.6155022809725701</v>
      </c>
      <c r="BG2">
        <v>0.40387557024314402</v>
      </c>
      <c r="BH2">
        <v>40.39</v>
      </c>
      <c r="BJ2">
        <f>BH3-index_size[[#This Row],[index_percentage]]</f>
        <v>20.149999999999999</v>
      </c>
    </row>
    <row r="3" spans="1:62" x14ac:dyDescent="0.5">
      <c r="A3">
        <v>3</v>
      </c>
      <c r="B3">
        <v>3</v>
      </c>
      <c r="C3" s="1" t="s">
        <v>14</v>
      </c>
      <c r="D3" s="1" t="s">
        <v>38</v>
      </c>
      <c r="E3">
        <v>29</v>
      </c>
      <c r="F3" t="s">
        <v>163</v>
      </c>
      <c r="G3" t="s">
        <v>1665</v>
      </c>
      <c r="H3" t="s">
        <v>1849</v>
      </c>
      <c r="I3" t="s">
        <v>1850</v>
      </c>
      <c r="J3" t="s">
        <v>1704</v>
      </c>
      <c r="K3" t="s">
        <v>1851</v>
      </c>
      <c r="L3" t="s">
        <v>1852</v>
      </c>
      <c r="M3" t="s">
        <v>1853</v>
      </c>
      <c r="N3" t="s">
        <v>1021</v>
      </c>
      <c r="O3" t="s">
        <v>1854</v>
      </c>
      <c r="P3" t="s">
        <v>1855</v>
      </c>
      <c r="Q3" t="s">
        <v>1136</v>
      </c>
      <c r="R3" t="s">
        <v>192</v>
      </c>
      <c r="S3" t="s">
        <v>830</v>
      </c>
      <c r="T3">
        <v>41.7</v>
      </c>
      <c r="U3" t="s">
        <v>163</v>
      </c>
      <c r="V3" t="s">
        <v>1856</v>
      </c>
      <c r="W3" t="s">
        <v>1857</v>
      </c>
      <c r="X3">
        <v>82.76</v>
      </c>
      <c r="Y3" t="s">
        <v>163</v>
      </c>
      <c r="Z3" t="s">
        <v>1858</v>
      </c>
      <c r="AA3" t="s">
        <v>1452</v>
      </c>
      <c r="AB3" t="s">
        <v>162</v>
      </c>
      <c r="AC3" t="s">
        <v>1123</v>
      </c>
      <c r="AD3" t="s">
        <v>1678</v>
      </c>
      <c r="AE3" t="s">
        <v>1857</v>
      </c>
      <c r="AF3" t="s">
        <v>715</v>
      </c>
      <c r="AG3" t="s">
        <v>1785</v>
      </c>
      <c r="AH3" t="s">
        <v>1859</v>
      </c>
      <c r="AI3">
        <v>57.21</v>
      </c>
      <c r="AJ3" t="s">
        <v>163</v>
      </c>
      <c r="AK3" t="s">
        <v>1131</v>
      </c>
      <c r="AL3" t="s">
        <v>1860</v>
      </c>
      <c r="AM3" t="s">
        <v>98</v>
      </c>
      <c r="AN3" t="s">
        <v>302</v>
      </c>
      <c r="AO3" t="s">
        <v>1681</v>
      </c>
      <c r="AP3" t="s">
        <v>1231</v>
      </c>
      <c r="AQ3" t="s">
        <v>196</v>
      </c>
      <c r="AR3" t="s">
        <v>1598</v>
      </c>
      <c r="AS3" t="s">
        <v>98</v>
      </c>
      <c r="AT3" t="s">
        <v>130</v>
      </c>
      <c r="AU3" t="s">
        <v>381</v>
      </c>
      <c r="AV3" t="s">
        <v>1680</v>
      </c>
      <c r="AW3">
        <v>43.9</v>
      </c>
      <c r="AX3">
        <v>0.58298350824587697</v>
      </c>
      <c r="AY3">
        <v>0.41701649175412298</v>
      </c>
      <c r="AZ3">
        <v>0.82758620689655205</v>
      </c>
      <c r="BA3">
        <v>0.17241379310344801</v>
      </c>
      <c r="BB3">
        <v>0.57213444559771398</v>
      </c>
      <c r="BC3">
        <v>0.42786555440228602</v>
      </c>
      <c r="BD3">
        <v>0.43897842745294002</v>
      </c>
      <c r="BE3">
        <v>0.56102157254705998</v>
      </c>
      <c r="BF3">
        <v>2.4216825881930801</v>
      </c>
      <c r="BG3">
        <v>0.60542064704827103</v>
      </c>
      <c r="BH3">
        <v>60.54</v>
      </c>
    </row>
    <row r="4" spans="1:62" x14ac:dyDescent="0.5">
      <c r="A4">
        <v>5</v>
      </c>
      <c r="B4">
        <v>5</v>
      </c>
      <c r="C4" s="1" t="s">
        <v>17</v>
      </c>
      <c r="D4" s="1" t="s">
        <v>37</v>
      </c>
      <c r="E4">
        <v>107</v>
      </c>
      <c r="F4" t="s">
        <v>219</v>
      </c>
      <c r="G4" t="s">
        <v>1861</v>
      </c>
      <c r="H4" t="s">
        <v>1862</v>
      </c>
      <c r="I4" t="s">
        <v>1863</v>
      </c>
      <c r="J4" t="s">
        <v>1864</v>
      </c>
      <c r="K4" t="s">
        <v>1865</v>
      </c>
      <c r="L4" t="s">
        <v>1866</v>
      </c>
      <c r="M4" t="s">
        <v>1867</v>
      </c>
      <c r="N4" t="s">
        <v>1868</v>
      </c>
      <c r="O4" t="s">
        <v>1869</v>
      </c>
      <c r="P4" t="s">
        <v>1870</v>
      </c>
      <c r="Q4" t="s">
        <v>1871</v>
      </c>
      <c r="R4" t="s">
        <v>271</v>
      </c>
      <c r="S4" t="s">
        <v>1872</v>
      </c>
      <c r="T4">
        <v>66.209999999999994</v>
      </c>
      <c r="U4" t="s">
        <v>219</v>
      </c>
      <c r="V4" t="s">
        <v>1873</v>
      </c>
      <c r="W4" t="s">
        <v>1874</v>
      </c>
      <c r="X4">
        <v>39.25</v>
      </c>
      <c r="Y4" t="s">
        <v>219</v>
      </c>
      <c r="Z4" t="s">
        <v>1875</v>
      </c>
      <c r="AA4" t="s">
        <v>615</v>
      </c>
      <c r="AB4" t="s">
        <v>570</v>
      </c>
      <c r="AC4" t="s">
        <v>1876</v>
      </c>
      <c r="AD4" t="s">
        <v>1877</v>
      </c>
      <c r="AE4" t="s">
        <v>1878</v>
      </c>
      <c r="AF4" t="s">
        <v>1879</v>
      </c>
      <c r="AG4" t="s">
        <v>1880</v>
      </c>
      <c r="AH4" t="s">
        <v>524</v>
      </c>
      <c r="AI4">
        <v>37.89</v>
      </c>
      <c r="AJ4" t="s">
        <v>219</v>
      </c>
      <c r="AK4" t="s">
        <v>1881</v>
      </c>
      <c r="AL4" t="s">
        <v>1882</v>
      </c>
      <c r="AM4" t="s">
        <v>333</v>
      </c>
      <c r="AN4" t="s">
        <v>189</v>
      </c>
      <c r="AO4" t="s">
        <v>1883</v>
      </c>
      <c r="AP4" t="s">
        <v>269</v>
      </c>
      <c r="AQ4" t="s">
        <v>277</v>
      </c>
      <c r="AR4" t="s">
        <v>719</v>
      </c>
      <c r="AS4" t="s">
        <v>1884</v>
      </c>
      <c r="AT4" t="s">
        <v>1885</v>
      </c>
      <c r="AU4" t="s">
        <v>1886</v>
      </c>
      <c r="AV4" t="s">
        <v>1882</v>
      </c>
      <c r="AW4">
        <v>36.99</v>
      </c>
      <c r="AX4">
        <v>0.33793815158169499</v>
      </c>
      <c r="AY4">
        <v>0.66206184841830495</v>
      </c>
      <c r="AZ4">
        <v>0.39252336448598102</v>
      </c>
      <c r="BA4">
        <v>0.60747663551401898</v>
      </c>
      <c r="BB4">
        <v>0.37893643754913298</v>
      </c>
      <c r="BC4">
        <v>0.62106356245086702</v>
      </c>
      <c r="BD4">
        <v>0.369867441783087</v>
      </c>
      <c r="BE4">
        <v>0.63013255821691305</v>
      </c>
      <c r="BF4">
        <v>1.4792653953999</v>
      </c>
      <c r="BG4">
        <v>0.369816348849974</v>
      </c>
      <c r="BH4">
        <v>36.979999999999997</v>
      </c>
      <c r="BJ4">
        <f>BH5-index_size[[#This Row],[index_percentage]]</f>
        <v>16.260000000000005</v>
      </c>
    </row>
    <row r="5" spans="1:62" x14ac:dyDescent="0.5">
      <c r="A5">
        <v>6</v>
      </c>
      <c r="B5">
        <v>6</v>
      </c>
      <c r="C5" s="1" t="s">
        <v>17</v>
      </c>
      <c r="D5" s="1" t="s">
        <v>38</v>
      </c>
      <c r="E5">
        <v>45</v>
      </c>
      <c r="F5" t="s">
        <v>252</v>
      </c>
      <c r="G5" t="s">
        <v>1062</v>
      </c>
      <c r="H5" t="s">
        <v>1887</v>
      </c>
      <c r="I5" t="s">
        <v>1888</v>
      </c>
      <c r="J5" t="s">
        <v>1889</v>
      </c>
      <c r="K5" t="s">
        <v>1890</v>
      </c>
      <c r="L5" t="s">
        <v>1891</v>
      </c>
      <c r="M5" t="s">
        <v>1892</v>
      </c>
      <c r="N5" t="s">
        <v>1803</v>
      </c>
      <c r="O5" t="s">
        <v>1893</v>
      </c>
      <c r="P5" t="s">
        <v>1894</v>
      </c>
      <c r="Q5" t="s">
        <v>1895</v>
      </c>
      <c r="R5" t="s">
        <v>1896</v>
      </c>
      <c r="S5" t="s">
        <v>1349</v>
      </c>
      <c r="T5">
        <v>54.7</v>
      </c>
      <c r="U5" t="s">
        <v>252</v>
      </c>
      <c r="V5" t="s">
        <v>488</v>
      </c>
      <c r="W5" t="s">
        <v>767</v>
      </c>
      <c r="X5">
        <v>87.78</v>
      </c>
      <c r="Y5" t="s">
        <v>252</v>
      </c>
      <c r="Z5" t="s">
        <v>1130</v>
      </c>
      <c r="AA5" t="s">
        <v>1897</v>
      </c>
      <c r="AB5" t="s">
        <v>195</v>
      </c>
      <c r="AC5" t="s">
        <v>1077</v>
      </c>
      <c r="AD5" t="s">
        <v>143</v>
      </c>
      <c r="AE5" t="s">
        <v>147</v>
      </c>
      <c r="AF5" t="s">
        <v>813</v>
      </c>
      <c r="AG5" t="s">
        <v>302</v>
      </c>
      <c r="AH5" t="s">
        <v>1075</v>
      </c>
      <c r="AI5">
        <v>49.52</v>
      </c>
      <c r="AJ5" t="s">
        <v>252</v>
      </c>
      <c r="AK5" t="s">
        <v>685</v>
      </c>
      <c r="AL5" t="s">
        <v>542</v>
      </c>
      <c r="AM5" t="s">
        <v>843</v>
      </c>
      <c r="AN5" t="s">
        <v>130</v>
      </c>
      <c r="AO5" t="s">
        <v>524</v>
      </c>
      <c r="AP5" t="s">
        <v>738</v>
      </c>
      <c r="AQ5" t="s">
        <v>1616</v>
      </c>
      <c r="AR5" t="s">
        <v>1898</v>
      </c>
      <c r="AS5" t="s">
        <v>98</v>
      </c>
      <c r="AT5" t="s">
        <v>1355</v>
      </c>
      <c r="AU5" t="s">
        <v>814</v>
      </c>
      <c r="AV5" t="s">
        <v>359</v>
      </c>
      <c r="AW5">
        <v>30.37</v>
      </c>
      <c r="AX5">
        <v>0.45297678631012001</v>
      </c>
      <c r="AY5">
        <v>0.54702321368988005</v>
      </c>
      <c r="AZ5">
        <v>0.87777777777777799</v>
      </c>
      <c r="BA5">
        <v>0.122222222222222</v>
      </c>
      <c r="BB5">
        <v>0.49520472853806202</v>
      </c>
      <c r="BC5">
        <v>0.50479527146193803</v>
      </c>
      <c r="BD5">
        <v>0.30367977867977902</v>
      </c>
      <c r="BE5">
        <v>0.69632022132022098</v>
      </c>
      <c r="BF5">
        <v>2.12963907130574</v>
      </c>
      <c r="BG5">
        <v>0.53240976782643501</v>
      </c>
      <c r="BH5">
        <v>53.24</v>
      </c>
    </row>
    <row r="6" spans="1:62" x14ac:dyDescent="0.5">
      <c r="A6">
        <v>8</v>
      </c>
      <c r="B6">
        <v>8</v>
      </c>
      <c r="C6" s="1" t="s">
        <v>18</v>
      </c>
      <c r="D6" s="1" t="s">
        <v>37</v>
      </c>
      <c r="E6">
        <v>110</v>
      </c>
      <c r="F6" t="s">
        <v>310</v>
      </c>
      <c r="G6" t="s">
        <v>1899</v>
      </c>
      <c r="H6" t="s">
        <v>1900</v>
      </c>
      <c r="I6" t="s">
        <v>1901</v>
      </c>
      <c r="J6" t="s">
        <v>1902</v>
      </c>
      <c r="K6" t="s">
        <v>1903</v>
      </c>
      <c r="L6" t="s">
        <v>1904</v>
      </c>
      <c r="M6" t="s">
        <v>1905</v>
      </c>
      <c r="N6" t="s">
        <v>1906</v>
      </c>
      <c r="O6" t="s">
        <v>1907</v>
      </c>
      <c r="P6" t="s">
        <v>1908</v>
      </c>
      <c r="Q6" t="s">
        <v>1909</v>
      </c>
      <c r="R6" t="s">
        <v>381</v>
      </c>
      <c r="S6" t="s">
        <v>1910</v>
      </c>
      <c r="T6">
        <v>56.51</v>
      </c>
      <c r="U6" t="s">
        <v>310</v>
      </c>
      <c r="V6" t="s">
        <v>277</v>
      </c>
      <c r="W6" t="s">
        <v>246</v>
      </c>
      <c r="X6">
        <v>43.18</v>
      </c>
      <c r="Y6" t="s">
        <v>310</v>
      </c>
      <c r="Z6" t="s">
        <v>1911</v>
      </c>
      <c r="AA6" t="s">
        <v>1912</v>
      </c>
      <c r="AB6" t="s">
        <v>1913</v>
      </c>
      <c r="AC6" t="s">
        <v>1914</v>
      </c>
      <c r="AD6" t="s">
        <v>444</v>
      </c>
      <c r="AE6" t="s">
        <v>1915</v>
      </c>
      <c r="AF6" t="s">
        <v>909</v>
      </c>
      <c r="AG6" t="s">
        <v>1916</v>
      </c>
      <c r="AH6" t="s">
        <v>1916</v>
      </c>
      <c r="AI6">
        <v>34.090000000000003</v>
      </c>
      <c r="AJ6" t="s">
        <v>310</v>
      </c>
      <c r="AK6" t="s">
        <v>1917</v>
      </c>
      <c r="AL6" t="s">
        <v>1918</v>
      </c>
      <c r="AM6" t="s">
        <v>384</v>
      </c>
      <c r="AN6" t="s">
        <v>130</v>
      </c>
      <c r="AO6" t="s">
        <v>1914</v>
      </c>
      <c r="AP6" t="s">
        <v>143</v>
      </c>
      <c r="AQ6" t="s">
        <v>143</v>
      </c>
      <c r="AR6" t="s">
        <v>277</v>
      </c>
      <c r="AS6" t="s">
        <v>1919</v>
      </c>
      <c r="AT6" t="s">
        <v>1920</v>
      </c>
      <c r="AU6" t="s">
        <v>269</v>
      </c>
      <c r="AV6" t="s">
        <v>1921</v>
      </c>
      <c r="AW6">
        <v>30.86</v>
      </c>
      <c r="AX6">
        <v>0.43485013846750997</v>
      </c>
      <c r="AY6">
        <v>0.56514986153249003</v>
      </c>
      <c r="AZ6">
        <v>0.43181818181818199</v>
      </c>
      <c r="BA6">
        <v>0.56818181818181801</v>
      </c>
      <c r="BB6">
        <v>0.34094440699667</v>
      </c>
      <c r="BC6">
        <v>0.65905559300333005</v>
      </c>
      <c r="BD6">
        <v>0.30862038902120398</v>
      </c>
      <c r="BE6">
        <v>0.69137961097879597</v>
      </c>
      <c r="BF6">
        <v>1.51623311630357</v>
      </c>
      <c r="BG6">
        <v>0.37905827907589201</v>
      </c>
      <c r="BH6">
        <v>37.909999999999997</v>
      </c>
      <c r="BJ6">
        <f>BH7-index_size[[#This Row],[index_percentage]]</f>
        <v>21.380000000000003</v>
      </c>
    </row>
    <row r="7" spans="1:62" x14ac:dyDescent="0.5">
      <c r="A7">
        <v>9</v>
      </c>
      <c r="B7">
        <v>9</v>
      </c>
      <c r="C7" s="1" t="s">
        <v>18</v>
      </c>
      <c r="D7" s="1" t="s">
        <v>38</v>
      </c>
      <c r="E7">
        <v>40</v>
      </c>
      <c r="F7" t="s">
        <v>337</v>
      </c>
      <c r="G7" t="s">
        <v>799</v>
      </c>
      <c r="H7" t="s">
        <v>1922</v>
      </c>
      <c r="I7" t="s">
        <v>130</v>
      </c>
      <c r="J7" t="s">
        <v>1923</v>
      </c>
      <c r="K7" t="s">
        <v>1924</v>
      </c>
      <c r="L7" t="s">
        <v>1925</v>
      </c>
      <c r="M7" t="s">
        <v>1926</v>
      </c>
      <c r="N7" t="s">
        <v>130</v>
      </c>
      <c r="O7" t="s">
        <v>1927</v>
      </c>
      <c r="P7" t="s">
        <v>1928</v>
      </c>
      <c r="Q7" t="s">
        <v>1929</v>
      </c>
      <c r="R7" t="s">
        <v>1930</v>
      </c>
      <c r="S7" t="s">
        <v>1055</v>
      </c>
      <c r="T7">
        <v>58.32</v>
      </c>
      <c r="U7" t="s">
        <v>337</v>
      </c>
      <c r="V7" t="s">
        <v>1931</v>
      </c>
      <c r="W7" t="s">
        <v>1188</v>
      </c>
      <c r="X7">
        <v>92.5</v>
      </c>
      <c r="Y7" t="s">
        <v>337</v>
      </c>
      <c r="Z7" t="s">
        <v>230</v>
      </c>
      <c r="AA7" t="s">
        <v>326</v>
      </c>
      <c r="AB7" t="s">
        <v>278</v>
      </c>
      <c r="AC7" t="s">
        <v>816</v>
      </c>
      <c r="AD7" t="s">
        <v>812</v>
      </c>
      <c r="AE7" t="s">
        <v>1932</v>
      </c>
      <c r="AF7" t="s">
        <v>587</v>
      </c>
      <c r="AG7" t="s">
        <v>176</v>
      </c>
      <c r="AH7" t="s">
        <v>239</v>
      </c>
      <c r="AI7">
        <v>51.43</v>
      </c>
      <c r="AJ7" t="s">
        <v>337</v>
      </c>
      <c r="AK7" t="s">
        <v>234</v>
      </c>
      <c r="AL7" t="s">
        <v>273</v>
      </c>
      <c r="AM7" t="s">
        <v>1933</v>
      </c>
      <c r="AN7" t="s">
        <v>125</v>
      </c>
      <c r="AO7" t="s">
        <v>192</v>
      </c>
      <c r="AP7" t="s">
        <v>1934</v>
      </c>
      <c r="AQ7" t="s">
        <v>272</v>
      </c>
      <c r="AR7" t="s">
        <v>1258</v>
      </c>
      <c r="AS7" t="s">
        <v>98</v>
      </c>
      <c r="AT7" t="s">
        <v>593</v>
      </c>
      <c r="AU7" t="s">
        <v>1935</v>
      </c>
      <c r="AV7" t="s">
        <v>1936</v>
      </c>
      <c r="AW7">
        <v>51.57</v>
      </c>
      <c r="AX7">
        <v>0.41676074470192098</v>
      </c>
      <c r="AY7">
        <v>0.58323925529807896</v>
      </c>
      <c r="AZ7">
        <v>0.92500000000000004</v>
      </c>
      <c r="BA7">
        <v>7.4999999999999997E-2</v>
      </c>
      <c r="BB7">
        <v>0.514306227541522</v>
      </c>
      <c r="BC7">
        <v>0.485693772458478</v>
      </c>
      <c r="BD7">
        <v>0.51568344795899002</v>
      </c>
      <c r="BE7">
        <v>0.48431655204100998</v>
      </c>
      <c r="BF7">
        <v>2.3717504202024302</v>
      </c>
      <c r="BG7">
        <v>0.592937605050608</v>
      </c>
      <c r="BH7">
        <v>59.29</v>
      </c>
    </row>
    <row r="8" spans="1:62" x14ac:dyDescent="0.5">
      <c r="A8">
        <v>11</v>
      </c>
      <c r="B8">
        <v>11</v>
      </c>
      <c r="C8" s="1" t="s">
        <v>19</v>
      </c>
      <c r="D8" s="1" t="s">
        <v>37</v>
      </c>
      <c r="E8">
        <v>78</v>
      </c>
      <c r="F8" t="s">
        <v>389</v>
      </c>
      <c r="G8" t="s">
        <v>723</v>
      </c>
      <c r="H8" t="s">
        <v>1937</v>
      </c>
      <c r="I8" t="s">
        <v>1938</v>
      </c>
      <c r="J8" t="s">
        <v>1939</v>
      </c>
      <c r="K8" t="s">
        <v>1940</v>
      </c>
      <c r="L8" t="s">
        <v>1941</v>
      </c>
      <c r="M8" t="s">
        <v>1942</v>
      </c>
      <c r="N8" t="s">
        <v>1943</v>
      </c>
      <c r="O8" t="s">
        <v>1944</v>
      </c>
      <c r="P8" t="s">
        <v>1945</v>
      </c>
      <c r="Q8" t="s">
        <v>1946</v>
      </c>
      <c r="R8" t="s">
        <v>195</v>
      </c>
      <c r="S8" t="s">
        <v>1947</v>
      </c>
      <c r="T8">
        <v>34.549999999999997</v>
      </c>
      <c r="U8" t="s">
        <v>389</v>
      </c>
      <c r="V8" t="s">
        <v>1694</v>
      </c>
      <c r="W8" t="s">
        <v>1616</v>
      </c>
      <c r="X8">
        <v>21.79</v>
      </c>
      <c r="Y8" t="s">
        <v>389</v>
      </c>
      <c r="Z8" t="s">
        <v>1615</v>
      </c>
      <c r="AA8" t="s">
        <v>122</v>
      </c>
      <c r="AB8" t="s">
        <v>482</v>
      </c>
      <c r="AC8" t="s">
        <v>884</v>
      </c>
      <c r="AD8" t="s">
        <v>1948</v>
      </c>
      <c r="AE8" t="s">
        <v>1694</v>
      </c>
      <c r="AF8" t="s">
        <v>125</v>
      </c>
      <c r="AG8" t="s">
        <v>1949</v>
      </c>
      <c r="AH8" t="s">
        <v>1950</v>
      </c>
      <c r="AI8">
        <v>27.02</v>
      </c>
      <c r="AJ8" t="s">
        <v>389</v>
      </c>
      <c r="AK8" t="s">
        <v>115</v>
      </c>
      <c r="AL8" t="s">
        <v>382</v>
      </c>
      <c r="AM8" t="s">
        <v>404</v>
      </c>
      <c r="AN8" t="s">
        <v>98</v>
      </c>
      <c r="AO8" t="s">
        <v>496</v>
      </c>
      <c r="AP8" t="s">
        <v>130</v>
      </c>
      <c r="AQ8" t="s">
        <v>130</v>
      </c>
      <c r="AR8" t="s">
        <v>360</v>
      </c>
      <c r="AS8" t="s">
        <v>333</v>
      </c>
      <c r="AT8" t="s">
        <v>148</v>
      </c>
      <c r="AU8" t="s">
        <v>269</v>
      </c>
      <c r="AV8" t="s">
        <v>1951</v>
      </c>
      <c r="AW8">
        <v>37.06</v>
      </c>
      <c r="AX8">
        <v>0.65454749274535895</v>
      </c>
      <c r="AY8">
        <v>0.34545250725464099</v>
      </c>
      <c r="AZ8">
        <v>0.21794871794871801</v>
      </c>
      <c r="BA8">
        <v>0.78205128205128205</v>
      </c>
      <c r="BB8">
        <v>0.27023229881836403</v>
      </c>
      <c r="BC8">
        <v>0.72976770118163603</v>
      </c>
      <c r="BD8">
        <v>0.37063364267311599</v>
      </c>
      <c r="BE8">
        <v>0.62936635732688395</v>
      </c>
      <c r="BF8">
        <v>1.51336215218556</v>
      </c>
      <c r="BG8">
        <v>0.37834053804638901</v>
      </c>
      <c r="BH8">
        <v>37.83</v>
      </c>
      <c r="BJ8">
        <f>BH9-index_size[[#This Row],[index_percentage]]</f>
        <v>11.5</v>
      </c>
    </row>
    <row r="9" spans="1:62" x14ac:dyDescent="0.5">
      <c r="A9">
        <v>12</v>
      </c>
      <c r="B9">
        <v>12</v>
      </c>
      <c r="C9" s="1" t="s">
        <v>19</v>
      </c>
      <c r="D9" s="1" t="s">
        <v>38</v>
      </c>
      <c r="E9">
        <v>30</v>
      </c>
      <c r="F9" t="s">
        <v>418</v>
      </c>
      <c r="G9" t="s">
        <v>1683</v>
      </c>
      <c r="H9" t="s">
        <v>1952</v>
      </c>
      <c r="I9" t="s">
        <v>1953</v>
      </c>
      <c r="J9" t="s">
        <v>1954</v>
      </c>
      <c r="K9" t="s">
        <v>1955</v>
      </c>
      <c r="L9" t="s">
        <v>1956</v>
      </c>
      <c r="M9" t="s">
        <v>1957</v>
      </c>
      <c r="N9" t="s">
        <v>1958</v>
      </c>
      <c r="O9" t="s">
        <v>1959</v>
      </c>
      <c r="P9" t="s">
        <v>1960</v>
      </c>
      <c r="Q9" t="s">
        <v>1961</v>
      </c>
      <c r="R9" t="s">
        <v>263</v>
      </c>
      <c r="S9" t="s">
        <v>277</v>
      </c>
      <c r="T9">
        <v>39.53</v>
      </c>
      <c r="U9" t="s">
        <v>418</v>
      </c>
      <c r="V9" t="s">
        <v>183</v>
      </c>
      <c r="W9" t="s">
        <v>1283</v>
      </c>
      <c r="X9">
        <v>53.33</v>
      </c>
      <c r="Y9" t="s">
        <v>418</v>
      </c>
      <c r="Z9" t="s">
        <v>1962</v>
      </c>
      <c r="AA9" t="s">
        <v>277</v>
      </c>
      <c r="AB9" t="s">
        <v>130</v>
      </c>
      <c r="AC9" t="s">
        <v>684</v>
      </c>
      <c r="AD9" t="s">
        <v>382</v>
      </c>
      <c r="AE9" t="s">
        <v>915</v>
      </c>
      <c r="AF9" t="s">
        <v>813</v>
      </c>
      <c r="AG9" t="s">
        <v>767</v>
      </c>
      <c r="AH9" t="s">
        <v>914</v>
      </c>
      <c r="AI9">
        <v>47.94</v>
      </c>
      <c r="AJ9" t="s">
        <v>418</v>
      </c>
      <c r="AK9" t="s">
        <v>382</v>
      </c>
      <c r="AL9" t="s">
        <v>686</v>
      </c>
      <c r="AM9" t="s">
        <v>98</v>
      </c>
      <c r="AN9" t="s">
        <v>130</v>
      </c>
      <c r="AO9" t="s">
        <v>524</v>
      </c>
      <c r="AP9" t="s">
        <v>1963</v>
      </c>
      <c r="AQ9" t="s">
        <v>884</v>
      </c>
      <c r="AR9" t="s">
        <v>130</v>
      </c>
      <c r="AS9" t="s">
        <v>98</v>
      </c>
      <c r="AT9" t="s">
        <v>685</v>
      </c>
      <c r="AU9" t="s">
        <v>196</v>
      </c>
      <c r="AV9" t="s">
        <v>183</v>
      </c>
      <c r="AW9">
        <v>35.58</v>
      </c>
      <c r="AX9">
        <v>0.60466170036984002</v>
      </c>
      <c r="AY9">
        <v>0.39533829963015998</v>
      </c>
      <c r="AZ9">
        <v>0.53333333333333299</v>
      </c>
      <c r="BA9">
        <v>0.46666666666666701</v>
      </c>
      <c r="BB9">
        <v>0.47936507936507899</v>
      </c>
      <c r="BC9">
        <v>0.52063492063492101</v>
      </c>
      <c r="BD9">
        <v>0.355769230769231</v>
      </c>
      <c r="BE9">
        <v>0.64423076923076905</v>
      </c>
      <c r="BF9">
        <v>1.97312934383748</v>
      </c>
      <c r="BG9">
        <v>0.49328233595937099</v>
      </c>
      <c r="BH9">
        <v>49.33</v>
      </c>
    </row>
    <row r="10" spans="1:62" x14ac:dyDescent="0.5">
      <c r="A10">
        <v>14</v>
      </c>
      <c r="B10">
        <v>14</v>
      </c>
      <c r="C10" s="1" t="s">
        <v>20</v>
      </c>
      <c r="D10" s="1" t="s">
        <v>37</v>
      </c>
      <c r="E10">
        <v>94</v>
      </c>
      <c r="F10" t="s">
        <v>475</v>
      </c>
      <c r="G10" t="s">
        <v>1419</v>
      </c>
      <c r="H10" t="s">
        <v>1964</v>
      </c>
      <c r="I10" t="s">
        <v>1965</v>
      </c>
      <c r="J10" t="s">
        <v>1966</v>
      </c>
      <c r="K10" t="s">
        <v>1967</v>
      </c>
      <c r="L10" t="s">
        <v>1968</v>
      </c>
      <c r="M10" t="s">
        <v>1969</v>
      </c>
      <c r="N10" t="s">
        <v>1970</v>
      </c>
      <c r="O10" t="s">
        <v>1971</v>
      </c>
      <c r="P10" t="s">
        <v>1972</v>
      </c>
      <c r="Q10" t="s">
        <v>1973</v>
      </c>
      <c r="R10" t="s">
        <v>1616</v>
      </c>
      <c r="S10" t="s">
        <v>1974</v>
      </c>
      <c r="T10">
        <v>30.24</v>
      </c>
      <c r="U10" t="s">
        <v>475</v>
      </c>
      <c r="V10" t="s">
        <v>1975</v>
      </c>
      <c r="W10" t="s">
        <v>493</v>
      </c>
      <c r="X10">
        <v>26.06</v>
      </c>
      <c r="Y10" t="s">
        <v>475</v>
      </c>
      <c r="Z10" t="s">
        <v>1976</v>
      </c>
      <c r="AA10" t="s">
        <v>1977</v>
      </c>
      <c r="AB10" t="s">
        <v>130</v>
      </c>
      <c r="AC10" t="s">
        <v>1978</v>
      </c>
      <c r="AD10" t="s">
        <v>1979</v>
      </c>
      <c r="AE10" t="s">
        <v>1980</v>
      </c>
      <c r="AF10" t="s">
        <v>1981</v>
      </c>
      <c r="AG10" t="s">
        <v>1982</v>
      </c>
      <c r="AH10" t="s">
        <v>1983</v>
      </c>
      <c r="AI10">
        <v>40.340000000000003</v>
      </c>
      <c r="AJ10" t="s">
        <v>475</v>
      </c>
      <c r="AK10" t="s">
        <v>1984</v>
      </c>
      <c r="AL10" t="s">
        <v>1985</v>
      </c>
      <c r="AM10" t="s">
        <v>124</v>
      </c>
      <c r="AN10" t="s">
        <v>130</v>
      </c>
      <c r="AO10" t="s">
        <v>1986</v>
      </c>
      <c r="AP10" t="s">
        <v>130</v>
      </c>
      <c r="AQ10" t="s">
        <v>130</v>
      </c>
      <c r="AR10" t="s">
        <v>130</v>
      </c>
      <c r="AS10" t="s">
        <v>1987</v>
      </c>
      <c r="AT10" t="s">
        <v>1098</v>
      </c>
      <c r="AU10" t="s">
        <v>1097</v>
      </c>
      <c r="AV10" t="s">
        <v>1988</v>
      </c>
      <c r="AW10">
        <v>29.18</v>
      </c>
      <c r="AX10">
        <v>0.69763048044143094</v>
      </c>
      <c r="AY10">
        <v>0.302369519558569</v>
      </c>
      <c r="AZ10">
        <v>0.26063829787234</v>
      </c>
      <c r="BA10">
        <v>0.73936170212765995</v>
      </c>
      <c r="BB10">
        <v>0.40343025331205001</v>
      </c>
      <c r="BC10">
        <v>0.59656974668795004</v>
      </c>
      <c r="BD10">
        <v>0.29181098529264499</v>
      </c>
      <c r="BE10">
        <v>0.70818901470735496</v>
      </c>
      <c r="BF10">
        <v>1.65351001691847</v>
      </c>
      <c r="BG10">
        <v>0.413377504229616</v>
      </c>
      <c r="BH10">
        <v>41.34</v>
      </c>
      <c r="BJ10">
        <f>BH11-index_size[[#This Row],[index_percentage]]</f>
        <v>17.11</v>
      </c>
    </row>
    <row r="11" spans="1:62" x14ac:dyDescent="0.5">
      <c r="A11">
        <v>15</v>
      </c>
      <c r="B11">
        <v>15</v>
      </c>
      <c r="C11" s="1" t="s">
        <v>20</v>
      </c>
      <c r="D11" s="1" t="s">
        <v>38</v>
      </c>
      <c r="E11">
        <v>31</v>
      </c>
      <c r="F11" t="s">
        <v>500</v>
      </c>
      <c r="G11" t="s">
        <v>1695</v>
      </c>
      <c r="H11" t="s">
        <v>1989</v>
      </c>
      <c r="I11" t="s">
        <v>217</v>
      </c>
      <c r="J11" t="s">
        <v>1990</v>
      </c>
      <c r="K11" t="s">
        <v>1991</v>
      </c>
      <c r="L11" t="s">
        <v>1992</v>
      </c>
      <c r="M11" t="s">
        <v>1993</v>
      </c>
      <c r="N11" t="s">
        <v>1994</v>
      </c>
      <c r="O11" t="s">
        <v>1995</v>
      </c>
      <c r="P11" t="s">
        <v>1996</v>
      </c>
      <c r="Q11" t="s">
        <v>1997</v>
      </c>
      <c r="R11" t="s">
        <v>841</v>
      </c>
      <c r="S11" t="s">
        <v>595</v>
      </c>
      <c r="T11">
        <v>22.18</v>
      </c>
      <c r="U11" t="s">
        <v>500</v>
      </c>
      <c r="V11" t="s">
        <v>1998</v>
      </c>
      <c r="W11" t="s">
        <v>1998</v>
      </c>
      <c r="X11">
        <v>58.06</v>
      </c>
      <c r="Y11" t="s">
        <v>500</v>
      </c>
      <c r="Z11" t="s">
        <v>1999</v>
      </c>
      <c r="AA11" t="s">
        <v>840</v>
      </c>
      <c r="AB11" t="s">
        <v>98</v>
      </c>
      <c r="AC11" t="s">
        <v>569</v>
      </c>
      <c r="AD11" t="s">
        <v>1208</v>
      </c>
      <c r="AE11" t="s">
        <v>735</v>
      </c>
      <c r="AF11" t="s">
        <v>1057</v>
      </c>
      <c r="AG11" t="s">
        <v>2000</v>
      </c>
      <c r="AH11" t="s">
        <v>1283</v>
      </c>
      <c r="AI11">
        <v>52.62</v>
      </c>
      <c r="AJ11" t="s">
        <v>500</v>
      </c>
      <c r="AK11" t="s">
        <v>2000</v>
      </c>
      <c r="AL11" t="s">
        <v>2001</v>
      </c>
      <c r="AM11" t="s">
        <v>362</v>
      </c>
      <c r="AN11" t="s">
        <v>130</v>
      </c>
      <c r="AO11" t="s">
        <v>1442</v>
      </c>
      <c r="AP11" t="s">
        <v>402</v>
      </c>
      <c r="AQ11" t="s">
        <v>402</v>
      </c>
      <c r="AR11" t="s">
        <v>246</v>
      </c>
      <c r="AS11" t="s">
        <v>98</v>
      </c>
      <c r="AT11" t="s">
        <v>148</v>
      </c>
      <c r="AU11" t="s">
        <v>444</v>
      </c>
      <c r="AV11" t="s">
        <v>2002</v>
      </c>
      <c r="AW11">
        <v>45.32</v>
      </c>
      <c r="AX11">
        <v>0.77821176166559902</v>
      </c>
      <c r="AY11">
        <v>0.22178823833440101</v>
      </c>
      <c r="AZ11">
        <v>0.58064516129032295</v>
      </c>
      <c r="BA11">
        <v>0.41935483870967699</v>
      </c>
      <c r="BB11">
        <v>0.52617302052785897</v>
      </c>
      <c r="BC11">
        <v>0.47382697947214097</v>
      </c>
      <c r="BD11">
        <v>0.45315045617465</v>
      </c>
      <c r="BE11">
        <v>0.54684954382535</v>
      </c>
      <c r="BF11">
        <v>2.3381803996584298</v>
      </c>
      <c r="BG11">
        <v>0.58454509991460801</v>
      </c>
      <c r="BH11">
        <v>58.45</v>
      </c>
    </row>
    <row r="12" spans="1:62" x14ac:dyDescent="0.5">
      <c r="A12">
        <v>17</v>
      </c>
      <c r="B12">
        <v>17</v>
      </c>
      <c r="C12" s="1" t="s">
        <v>21</v>
      </c>
      <c r="D12" s="1" t="s">
        <v>37</v>
      </c>
      <c r="E12">
        <v>111</v>
      </c>
      <c r="F12" t="s">
        <v>545</v>
      </c>
      <c r="G12" t="s">
        <v>2003</v>
      </c>
      <c r="H12" t="s">
        <v>2004</v>
      </c>
      <c r="I12" t="s">
        <v>2005</v>
      </c>
      <c r="J12" t="s">
        <v>2006</v>
      </c>
      <c r="K12" t="s">
        <v>2007</v>
      </c>
      <c r="L12" t="s">
        <v>2008</v>
      </c>
      <c r="M12" t="s">
        <v>2009</v>
      </c>
      <c r="N12" t="s">
        <v>2010</v>
      </c>
      <c r="O12" t="s">
        <v>2011</v>
      </c>
      <c r="P12" t="s">
        <v>2012</v>
      </c>
      <c r="Q12" t="s">
        <v>2013</v>
      </c>
      <c r="R12" t="s">
        <v>1738</v>
      </c>
      <c r="S12" t="s">
        <v>1679</v>
      </c>
      <c r="T12">
        <v>51.16</v>
      </c>
      <c r="U12" t="s">
        <v>545</v>
      </c>
      <c r="V12" t="s">
        <v>1491</v>
      </c>
      <c r="W12" t="s">
        <v>2014</v>
      </c>
      <c r="X12">
        <v>19.82</v>
      </c>
      <c r="Y12" t="s">
        <v>545</v>
      </c>
      <c r="Z12" t="s">
        <v>2015</v>
      </c>
      <c r="AA12" t="s">
        <v>1261</v>
      </c>
      <c r="AB12" t="s">
        <v>130</v>
      </c>
      <c r="AC12" t="s">
        <v>1454</v>
      </c>
      <c r="AD12" t="s">
        <v>2016</v>
      </c>
      <c r="AE12" t="s">
        <v>2017</v>
      </c>
      <c r="AF12" t="s">
        <v>2018</v>
      </c>
      <c r="AG12" t="s">
        <v>2019</v>
      </c>
      <c r="AH12" t="s">
        <v>2020</v>
      </c>
      <c r="AI12">
        <v>37.82</v>
      </c>
      <c r="AJ12" t="s">
        <v>545</v>
      </c>
      <c r="AK12" t="s">
        <v>2021</v>
      </c>
      <c r="AL12" t="s">
        <v>438</v>
      </c>
      <c r="AM12" t="s">
        <v>98</v>
      </c>
      <c r="AN12" t="s">
        <v>130</v>
      </c>
      <c r="AO12" t="s">
        <v>1410</v>
      </c>
      <c r="AP12" t="s">
        <v>2022</v>
      </c>
      <c r="AQ12" t="s">
        <v>1035</v>
      </c>
      <c r="AR12" t="s">
        <v>2023</v>
      </c>
      <c r="AS12" t="s">
        <v>2024</v>
      </c>
      <c r="AT12" t="s">
        <v>2025</v>
      </c>
      <c r="AU12" t="s">
        <v>2026</v>
      </c>
      <c r="AV12" t="s">
        <v>457</v>
      </c>
      <c r="AW12">
        <v>41.24</v>
      </c>
      <c r="AX12">
        <v>0.48842040875152798</v>
      </c>
      <c r="AY12">
        <v>0.51157959124847197</v>
      </c>
      <c r="AZ12">
        <v>0.19819819819819801</v>
      </c>
      <c r="BA12">
        <v>0.80180180180180205</v>
      </c>
      <c r="BB12">
        <v>0.37823784375508501</v>
      </c>
      <c r="BC12">
        <v>0.62176215624491504</v>
      </c>
      <c r="BD12">
        <v>0.41237393665198702</v>
      </c>
      <c r="BE12">
        <v>0.58762606334801304</v>
      </c>
      <c r="BF12">
        <v>1.4772303873568</v>
      </c>
      <c r="BG12">
        <v>0.3693075968392</v>
      </c>
      <c r="BH12">
        <v>36.93</v>
      </c>
      <c r="BJ12">
        <f>BH13-index_size[[#This Row],[index_percentage]]</f>
        <v>20</v>
      </c>
    </row>
    <row r="13" spans="1:62" x14ac:dyDescent="0.5">
      <c r="A13">
        <v>18</v>
      </c>
      <c r="B13">
        <v>18</v>
      </c>
      <c r="C13" s="1" t="s">
        <v>21</v>
      </c>
      <c r="D13" s="1" t="s">
        <v>38</v>
      </c>
      <c r="E13">
        <v>43</v>
      </c>
      <c r="F13" t="s">
        <v>574</v>
      </c>
      <c r="G13" t="s">
        <v>1769</v>
      </c>
      <c r="H13" t="s">
        <v>2027</v>
      </c>
      <c r="I13" t="s">
        <v>2028</v>
      </c>
      <c r="J13" t="s">
        <v>2029</v>
      </c>
      <c r="K13" t="s">
        <v>2030</v>
      </c>
      <c r="L13" t="s">
        <v>2031</v>
      </c>
      <c r="M13" t="s">
        <v>2032</v>
      </c>
      <c r="N13" t="s">
        <v>885</v>
      </c>
      <c r="O13" t="s">
        <v>2033</v>
      </c>
      <c r="P13" t="s">
        <v>2034</v>
      </c>
      <c r="Q13" t="s">
        <v>2035</v>
      </c>
      <c r="R13" t="s">
        <v>1947</v>
      </c>
      <c r="S13" t="s">
        <v>1579</v>
      </c>
      <c r="T13">
        <v>51.33</v>
      </c>
      <c r="U13" t="s">
        <v>574</v>
      </c>
      <c r="V13" t="s">
        <v>2036</v>
      </c>
      <c r="W13" t="s">
        <v>2037</v>
      </c>
      <c r="X13">
        <v>65.12</v>
      </c>
      <c r="Y13" t="s">
        <v>574</v>
      </c>
      <c r="Z13" t="s">
        <v>781</v>
      </c>
      <c r="AA13" t="s">
        <v>2038</v>
      </c>
      <c r="AB13" t="s">
        <v>1616</v>
      </c>
      <c r="AC13" t="s">
        <v>781</v>
      </c>
      <c r="AD13" t="s">
        <v>1091</v>
      </c>
      <c r="AE13" t="s">
        <v>2039</v>
      </c>
      <c r="AF13" t="s">
        <v>1910</v>
      </c>
      <c r="AG13" t="s">
        <v>2040</v>
      </c>
      <c r="AH13" t="s">
        <v>2041</v>
      </c>
      <c r="AI13">
        <v>53.87</v>
      </c>
      <c r="AJ13" t="s">
        <v>574</v>
      </c>
      <c r="AK13" t="s">
        <v>781</v>
      </c>
      <c r="AL13" t="s">
        <v>2037</v>
      </c>
      <c r="AM13" t="s">
        <v>2042</v>
      </c>
      <c r="AN13" t="s">
        <v>98</v>
      </c>
      <c r="AO13" t="s">
        <v>2043</v>
      </c>
      <c r="AP13" t="s">
        <v>1559</v>
      </c>
      <c r="AQ13" t="s">
        <v>1521</v>
      </c>
      <c r="AR13" t="s">
        <v>471</v>
      </c>
      <c r="AS13" t="s">
        <v>98</v>
      </c>
      <c r="AT13" t="s">
        <v>269</v>
      </c>
      <c r="AU13" t="s">
        <v>2044</v>
      </c>
      <c r="AV13" t="s">
        <v>2045</v>
      </c>
      <c r="AW13">
        <v>60.07</v>
      </c>
      <c r="AX13">
        <v>0.48670713325350301</v>
      </c>
      <c r="AY13">
        <v>0.51329286674649699</v>
      </c>
      <c r="AZ13">
        <v>0.65116279069767402</v>
      </c>
      <c r="BA13">
        <v>0.34883720930232598</v>
      </c>
      <c r="BB13">
        <v>0.53874403697078099</v>
      </c>
      <c r="BC13">
        <v>0.46125596302921901</v>
      </c>
      <c r="BD13">
        <v>0.60066618217054302</v>
      </c>
      <c r="BE13">
        <v>0.39933381782945698</v>
      </c>
      <c r="BF13">
        <v>2.2772801430924998</v>
      </c>
      <c r="BG13">
        <v>0.56932003577312496</v>
      </c>
      <c r="BH13">
        <v>56.93</v>
      </c>
    </row>
    <row r="14" spans="1:62" x14ac:dyDescent="0.5">
      <c r="A14">
        <v>20</v>
      </c>
      <c r="B14">
        <v>20</v>
      </c>
      <c r="C14" s="1" t="s">
        <v>22</v>
      </c>
      <c r="D14" s="1" t="s">
        <v>37</v>
      </c>
      <c r="E14">
        <v>114</v>
      </c>
      <c r="F14" t="s">
        <v>626</v>
      </c>
      <c r="G14" t="s">
        <v>2046</v>
      </c>
      <c r="H14" t="s">
        <v>2047</v>
      </c>
      <c r="I14" t="s">
        <v>2048</v>
      </c>
      <c r="J14" t="s">
        <v>2049</v>
      </c>
      <c r="K14" t="s">
        <v>2050</v>
      </c>
      <c r="L14" t="s">
        <v>2051</v>
      </c>
      <c r="M14" t="s">
        <v>2052</v>
      </c>
      <c r="N14" t="s">
        <v>2053</v>
      </c>
      <c r="O14" t="s">
        <v>2054</v>
      </c>
      <c r="P14" t="s">
        <v>2055</v>
      </c>
      <c r="Q14" t="s">
        <v>2056</v>
      </c>
      <c r="R14" t="s">
        <v>130</v>
      </c>
      <c r="S14" t="s">
        <v>144</v>
      </c>
      <c r="T14">
        <v>32.9</v>
      </c>
      <c r="U14" t="s">
        <v>626</v>
      </c>
      <c r="V14" t="s">
        <v>2057</v>
      </c>
      <c r="W14" t="s">
        <v>1839</v>
      </c>
      <c r="X14">
        <v>6.14</v>
      </c>
      <c r="Y14" t="s">
        <v>626</v>
      </c>
      <c r="Z14" t="s">
        <v>2058</v>
      </c>
      <c r="AA14" t="s">
        <v>615</v>
      </c>
      <c r="AB14" t="s">
        <v>841</v>
      </c>
      <c r="AC14" t="s">
        <v>2059</v>
      </c>
      <c r="AD14" t="s">
        <v>130</v>
      </c>
      <c r="AE14" t="s">
        <v>1258</v>
      </c>
      <c r="AF14" t="s">
        <v>886</v>
      </c>
      <c r="AG14" t="s">
        <v>385</v>
      </c>
      <c r="AH14" t="s">
        <v>507</v>
      </c>
      <c r="AI14">
        <v>32.85</v>
      </c>
      <c r="AJ14" t="s">
        <v>626</v>
      </c>
      <c r="AK14" t="s">
        <v>1100</v>
      </c>
      <c r="AL14" t="s">
        <v>2060</v>
      </c>
      <c r="AM14" t="s">
        <v>98</v>
      </c>
      <c r="AN14" t="s">
        <v>130</v>
      </c>
      <c r="AO14" t="s">
        <v>115</v>
      </c>
      <c r="AP14" t="s">
        <v>211</v>
      </c>
      <c r="AQ14" t="s">
        <v>332</v>
      </c>
      <c r="AR14" t="s">
        <v>324</v>
      </c>
      <c r="AS14" t="s">
        <v>98</v>
      </c>
      <c r="AT14" t="s">
        <v>1615</v>
      </c>
      <c r="AU14" t="s">
        <v>1417</v>
      </c>
      <c r="AV14" t="s">
        <v>1262</v>
      </c>
      <c r="AW14">
        <v>31.53</v>
      </c>
      <c r="AX14">
        <v>0.67099347086926697</v>
      </c>
      <c r="AY14">
        <v>0.32900652913073303</v>
      </c>
      <c r="AZ14">
        <v>6.14035087719298E-2</v>
      </c>
      <c r="BA14">
        <v>0.93859649122806998</v>
      </c>
      <c r="BB14">
        <v>0.328508236402973</v>
      </c>
      <c r="BC14">
        <v>0.671491763597027</v>
      </c>
      <c r="BD14">
        <v>0.31532787710225801</v>
      </c>
      <c r="BE14">
        <v>0.68467212289774204</v>
      </c>
      <c r="BF14">
        <v>1.3762330931464299</v>
      </c>
      <c r="BG14">
        <v>0.34405827328660699</v>
      </c>
      <c r="BH14">
        <v>34.409999999999997</v>
      </c>
      <c r="BJ14">
        <f>BH15-index_size[[#This Row],[index_percentage]]</f>
        <v>20.810000000000002</v>
      </c>
    </row>
    <row r="15" spans="1:62" x14ac:dyDescent="0.5">
      <c r="A15">
        <v>21</v>
      </c>
      <c r="B15">
        <v>21</v>
      </c>
      <c r="C15" s="1" t="s">
        <v>22</v>
      </c>
      <c r="D15" s="1" t="s">
        <v>38</v>
      </c>
      <c r="E15">
        <v>39</v>
      </c>
      <c r="F15" t="s">
        <v>1618</v>
      </c>
      <c r="G15" t="s">
        <v>1605</v>
      </c>
      <c r="H15" t="s">
        <v>2061</v>
      </c>
      <c r="I15" t="s">
        <v>2062</v>
      </c>
      <c r="J15" t="s">
        <v>2063</v>
      </c>
      <c r="K15" t="s">
        <v>2064</v>
      </c>
      <c r="L15" t="s">
        <v>2065</v>
      </c>
      <c r="M15" t="s">
        <v>491</v>
      </c>
      <c r="N15" t="s">
        <v>217</v>
      </c>
      <c r="O15" t="s">
        <v>2066</v>
      </c>
      <c r="P15" t="s">
        <v>2067</v>
      </c>
      <c r="Q15" t="s">
        <v>2068</v>
      </c>
      <c r="R15" t="s">
        <v>379</v>
      </c>
      <c r="S15" t="s">
        <v>520</v>
      </c>
      <c r="T15">
        <v>30.9</v>
      </c>
      <c r="U15" t="s">
        <v>1618</v>
      </c>
      <c r="V15" t="s">
        <v>208</v>
      </c>
      <c r="W15" t="s">
        <v>208</v>
      </c>
      <c r="X15">
        <v>64.099999999999994</v>
      </c>
      <c r="Y15" t="s">
        <v>1618</v>
      </c>
      <c r="Z15" t="s">
        <v>1700</v>
      </c>
      <c r="AA15" t="s">
        <v>486</v>
      </c>
      <c r="AB15" t="s">
        <v>270</v>
      </c>
      <c r="AC15" t="s">
        <v>2069</v>
      </c>
      <c r="AD15" t="s">
        <v>218</v>
      </c>
      <c r="AE15" t="s">
        <v>144</v>
      </c>
      <c r="AF15" t="s">
        <v>859</v>
      </c>
      <c r="AG15" t="s">
        <v>2070</v>
      </c>
      <c r="AH15" t="s">
        <v>299</v>
      </c>
      <c r="AI15">
        <v>41.85</v>
      </c>
      <c r="AJ15" t="s">
        <v>1618</v>
      </c>
      <c r="AK15" t="s">
        <v>864</v>
      </c>
      <c r="AL15" t="s">
        <v>144</v>
      </c>
      <c r="AM15" t="s">
        <v>98</v>
      </c>
      <c r="AN15" t="s">
        <v>98</v>
      </c>
      <c r="AO15" t="s">
        <v>743</v>
      </c>
      <c r="AP15" t="s">
        <v>269</v>
      </c>
      <c r="AQ15" t="s">
        <v>816</v>
      </c>
      <c r="AR15" t="s">
        <v>693</v>
      </c>
      <c r="AS15" t="s">
        <v>98</v>
      </c>
      <c r="AT15" t="s">
        <v>130</v>
      </c>
      <c r="AU15" t="s">
        <v>1243</v>
      </c>
      <c r="AV15" t="s">
        <v>1700</v>
      </c>
      <c r="AW15">
        <v>45.84</v>
      </c>
      <c r="AX15">
        <v>0.69104251012145801</v>
      </c>
      <c r="AY15">
        <v>0.30895748987854199</v>
      </c>
      <c r="AZ15">
        <v>0.64102564102564097</v>
      </c>
      <c r="BA15">
        <v>0.35897435897435898</v>
      </c>
      <c r="BB15">
        <v>0.41848399278739801</v>
      </c>
      <c r="BC15">
        <v>0.58151600721260199</v>
      </c>
      <c r="BD15">
        <v>0.45836177925961202</v>
      </c>
      <c r="BE15">
        <v>0.54163822074038803</v>
      </c>
      <c r="BF15">
        <v>2.20891392319411</v>
      </c>
      <c r="BG15">
        <v>0.55222848079852704</v>
      </c>
      <c r="BH15">
        <v>55.22</v>
      </c>
    </row>
    <row r="16" spans="1:62" x14ac:dyDescent="0.5">
      <c r="A16">
        <v>23</v>
      </c>
      <c r="B16">
        <v>23</v>
      </c>
      <c r="C16" s="1" t="s">
        <v>23</v>
      </c>
      <c r="D16" s="1" t="s">
        <v>37</v>
      </c>
      <c r="E16">
        <v>103</v>
      </c>
      <c r="F16" t="s">
        <v>2071</v>
      </c>
      <c r="G16" t="s">
        <v>2072</v>
      </c>
      <c r="H16" t="s">
        <v>2073</v>
      </c>
      <c r="I16" t="s">
        <v>2074</v>
      </c>
      <c r="J16" t="s">
        <v>2075</v>
      </c>
      <c r="K16" t="s">
        <v>2076</v>
      </c>
      <c r="L16" t="s">
        <v>2077</v>
      </c>
      <c r="M16" t="s">
        <v>2078</v>
      </c>
      <c r="N16" t="s">
        <v>2079</v>
      </c>
      <c r="O16" t="s">
        <v>2080</v>
      </c>
      <c r="P16" t="s">
        <v>2081</v>
      </c>
      <c r="Q16" t="s">
        <v>2082</v>
      </c>
      <c r="R16" t="s">
        <v>279</v>
      </c>
      <c r="S16" t="s">
        <v>2083</v>
      </c>
      <c r="T16">
        <v>46.39</v>
      </c>
      <c r="U16" t="s">
        <v>2071</v>
      </c>
      <c r="V16" t="s">
        <v>2084</v>
      </c>
      <c r="W16" t="s">
        <v>2085</v>
      </c>
      <c r="X16">
        <v>29.13</v>
      </c>
      <c r="Y16" t="s">
        <v>2071</v>
      </c>
      <c r="Z16" t="s">
        <v>2086</v>
      </c>
      <c r="AA16" t="s">
        <v>498</v>
      </c>
      <c r="AB16" t="s">
        <v>130</v>
      </c>
      <c r="AC16" t="s">
        <v>2087</v>
      </c>
      <c r="AD16" t="s">
        <v>2088</v>
      </c>
      <c r="AE16" t="s">
        <v>2089</v>
      </c>
      <c r="AF16" t="s">
        <v>2090</v>
      </c>
      <c r="AG16" t="s">
        <v>2091</v>
      </c>
      <c r="AH16" t="s">
        <v>2092</v>
      </c>
      <c r="AI16">
        <v>32.61</v>
      </c>
      <c r="AJ16" t="s">
        <v>2071</v>
      </c>
      <c r="AK16" t="s">
        <v>2093</v>
      </c>
      <c r="AL16" t="s">
        <v>2094</v>
      </c>
      <c r="AM16" t="s">
        <v>385</v>
      </c>
      <c r="AN16" t="s">
        <v>130</v>
      </c>
      <c r="AO16" t="s">
        <v>2095</v>
      </c>
      <c r="AP16" t="s">
        <v>277</v>
      </c>
      <c r="AQ16" t="s">
        <v>98</v>
      </c>
      <c r="AR16" t="s">
        <v>130</v>
      </c>
      <c r="AS16" t="s">
        <v>620</v>
      </c>
      <c r="AT16" t="s">
        <v>130</v>
      </c>
      <c r="AU16" t="s">
        <v>2096</v>
      </c>
      <c r="AV16" t="s">
        <v>2097</v>
      </c>
      <c r="AW16">
        <v>30.54</v>
      </c>
      <c r="AX16">
        <v>0.53610646079178803</v>
      </c>
      <c r="AY16">
        <v>0.46389353920821202</v>
      </c>
      <c r="AZ16">
        <v>0.29126213592233002</v>
      </c>
      <c r="BA16">
        <v>0.70873786407767003</v>
      </c>
      <c r="BB16">
        <v>0.32613482668894</v>
      </c>
      <c r="BC16">
        <v>0.67386517331106</v>
      </c>
      <c r="BD16">
        <v>0.30538599823746798</v>
      </c>
      <c r="BE16">
        <v>0.69461400176253196</v>
      </c>
      <c r="BF16">
        <v>1.4588894216405299</v>
      </c>
      <c r="BG16">
        <v>0.36472235541013198</v>
      </c>
      <c r="BH16">
        <v>36.47</v>
      </c>
      <c r="BJ16">
        <f>BH17-index_size[[#This Row],[index_percentage]]</f>
        <v>18.57</v>
      </c>
    </row>
    <row r="17" spans="1:62" x14ac:dyDescent="0.5">
      <c r="A17">
        <v>24</v>
      </c>
      <c r="B17">
        <v>24</v>
      </c>
      <c r="C17" s="1" t="s">
        <v>23</v>
      </c>
      <c r="D17" s="1" t="s">
        <v>38</v>
      </c>
      <c r="E17">
        <v>36</v>
      </c>
      <c r="F17" t="s">
        <v>1628</v>
      </c>
      <c r="G17" t="s">
        <v>1723</v>
      </c>
      <c r="H17" t="s">
        <v>2098</v>
      </c>
      <c r="I17" t="s">
        <v>130</v>
      </c>
      <c r="J17" t="s">
        <v>687</v>
      </c>
      <c r="K17" t="s">
        <v>2099</v>
      </c>
      <c r="L17" t="s">
        <v>2100</v>
      </c>
      <c r="M17" t="s">
        <v>2101</v>
      </c>
      <c r="N17" t="s">
        <v>195</v>
      </c>
      <c r="O17" t="s">
        <v>2102</v>
      </c>
      <c r="P17" t="s">
        <v>2103</v>
      </c>
      <c r="Q17" t="s">
        <v>2104</v>
      </c>
      <c r="R17" t="s">
        <v>854</v>
      </c>
      <c r="S17" t="s">
        <v>109</v>
      </c>
      <c r="T17">
        <v>28.2</v>
      </c>
      <c r="U17" t="s">
        <v>1628</v>
      </c>
      <c r="V17" t="s">
        <v>2105</v>
      </c>
      <c r="W17" t="s">
        <v>2106</v>
      </c>
      <c r="X17">
        <v>70.83</v>
      </c>
      <c r="Y17" t="s">
        <v>1628</v>
      </c>
      <c r="Z17" t="s">
        <v>2107</v>
      </c>
      <c r="AA17" t="s">
        <v>2001</v>
      </c>
      <c r="AB17" t="s">
        <v>130</v>
      </c>
      <c r="AC17" t="s">
        <v>360</v>
      </c>
      <c r="AD17" t="s">
        <v>302</v>
      </c>
      <c r="AE17" t="s">
        <v>2105</v>
      </c>
      <c r="AF17" t="s">
        <v>1703</v>
      </c>
      <c r="AG17" t="s">
        <v>2108</v>
      </c>
      <c r="AH17" t="s">
        <v>360</v>
      </c>
      <c r="AI17">
        <v>45.94</v>
      </c>
      <c r="AJ17" t="s">
        <v>1628</v>
      </c>
      <c r="AK17" t="s">
        <v>382</v>
      </c>
      <c r="AL17" t="s">
        <v>360</v>
      </c>
      <c r="AM17" t="s">
        <v>98</v>
      </c>
      <c r="AN17" t="s">
        <v>130</v>
      </c>
      <c r="AO17" t="s">
        <v>382</v>
      </c>
      <c r="AP17" t="s">
        <v>693</v>
      </c>
      <c r="AQ17" t="s">
        <v>191</v>
      </c>
      <c r="AR17" t="s">
        <v>122</v>
      </c>
      <c r="AS17" t="s">
        <v>124</v>
      </c>
      <c r="AT17" t="s">
        <v>130</v>
      </c>
      <c r="AU17" t="s">
        <v>884</v>
      </c>
      <c r="AV17" t="s">
        <v>1818</v>
      </c>
      <c r="AW17">
        <v>31.57</v>
      </c>
      <c r="AX17">
        <v>0.71804827987623698</v>
      </c>
      <c r="AY17">
        <v>0.28195172012376302</v>
      </c>
      <c r="AZ17">
        <v>0.70833333333333304</v>
      </c>
      <c r="BA17">
        <v>0.29166666666666702</v>
      </c>
      <c r="BB17">
        <v>0.45936341635266398</v>
      </c>
      <c r="BC17">
        <v>0.54063658364733602</v>
      </c>
      <c r="BD17">
        <v>0.31574074074074099</v>
      </c>
      <c r="BE17">
        <v>0.68425925925925901</v>
      </c>
      <c r="BF17">
        <v>2.20148577030298</v>
      </c>
      <c r="BG17">
        <v>0.550371442575744</v>
      </c>
      <c r="BH17">
        <v>55.04</v>
      </c>
    </row>
    <row r="18" spans="1:62" x14ac:dyDescent="0.5">
      <c r="A18">
        <v>26</v>
      </c>
      <c r="B18">
        <v>26</v>
      </c>
      <c r="C18" s="1" t="s">
        <v>24</v>
      </c>
      <c r="D18" s="1" t="s">
        <v>37</v>
      </c>
      <c r="E18">
        <v>81</v>
      </c>
      <c r="F18" t="s">
        <v>1650</v>
      </c>
      <c r="G18" t="s">
        <v>1078</v>
      </c>
      <c r="H18" t="s">
        <v>2109</v>
      </c>
      <c r="I18" t="s">
        <v>2110</v>
      </c>
      <c r="J18" t="s">
        <v>2111</v>
      </c>
      <c r="K18" t="s">
        <v>2112</v>
      </c>
      <c r="L18" t="s">
        <v>2113</v>
      </c>
      <c r="M18" t="s">
        <v>2114</v>
      </c>
      <c r="N18" t="s">
        <v>2115</v>
      </c>
      <c r="O18" t="s">
        <v>2116</v>
      </c>
      <c r="P18" t="s">
        <v>2117</v>
      </c>
      <c r="Q18" t="s">
        <v>2118</v>
      </c>
      <c r="R18" t="s">
        <v>2119</v>
      </c>
      <c r="S18" t="s">
        <v>1733</v>
      </c>
      <c r="T18">
        <v>62.93</v>
      </c>
      <c r="U18" t="s">
        <v>1650</v>
      </c>
      <c r="V18" t="s">
        <v>2120</v>
      </c>
      <c r="W18" t="s">
        <v>2121</v>
      </c>
      <c r="X18">
        <v>48.77</v>
      </c>
      <c r="Y18" t="s">
        <v>1650</v>
      </c>
      <c r="Z18" t="s">
        <v>2122</v>
      </c>
      <c r="AA18" t="s">
        <v>2123</v>
      </c>
      <c r="AB18" t="s">
        <v>2124</v>
      </c>
      <c r="AC18" t="s">
        <v>2125</v>
      </c>
      <c r="AD18" t="s">
        <v>2126</v>
      </c>
      <c r="AE18" t="s">
        <v>2127</v>
      </c>
      <c r="AF18" t="s">
        <v>384</v>
      </c>
      <c r="AG18" t="s">
        <v>2128</v>
      </c>
      <c r="AH18" t="s">
        <v>1095</v>
      </c>
      <c r="AI18">
        <v>34.840000000000003</v>
      </c>
      <c r="AJ18" t="s">
        <v>1650</v>
      </c>
      <c r="AK18" t="s">
        <v>2129</v>
      </c>
      <c r="AL18" t="s">
        <v>2129</v>
      </c>
      <c r="AM18" t="s">
        <v>2130</v>
      </c>
      <c r="AN18" t="s">
        <v>196</v>
      </c>
      <c r="AO18" t="s">
        <v>2131</v>
      </c>
      <c r="AP18" t="s">
        <v>277</v>
      </c>
      <c r="AQ18" t="s">
        <v>130</v>
      </c>
      <c r="AR18" t="s">
        <v>130</v>
      </c>
      <c r="AS18" t="s">
        <v>98</v>
      </c>
      <c r="AT18" t="s">
        <v>130</v>
      </c>
      <c r="AU18" t="s">
        <v>386</v>
      </c>
      <c r="AV18" t="s">
        <v>359</v>
      </c>
      <c r="AW18">
        <v>29</v>
      </c>
      <c r="AX18">
        <v>0.37068545085855897</v>
      </c>
      <c r="AY18">
        <v>0.62931454914144103</v>
      </c>
      <c r="AZ18">
        <v>0.48765432098765399</v>
      </c>
      <c r="BA18">
        <v>0.51234567901234596</v>
      </c>
      <c r="BB18">
        <v>0.34835636709927198</v>
      </c>
      <c r="BC18">
        <v>0.65164363290072802</v>
      </c>
      <c r="BD18">
        <v>0.28998011516127498</v>
      </c>
      <c r="BE18">
        <v>0.71001988483872502</v>
      </c>
      <c r="BF18">
        <v>1.49667625410676</v>
      </c>
      <c r="BG18">
        <v>0.37416906352668999</v>
      </c>
      <c r="BH18">
        <v>37.42</v>
      </c>
      <c r="BJ18">
        <f>BH19-index_size[[#This Row],[index_percentage]]</f>
        <v>17.909999999999997</v>
      </c>
    </row>
    <row r="19" spans="1:62" x14ac:dyDescent="0.5">
      <c r="A19">
        <v>27</v>
      </c>
      <c r="B19">
        <v>27</v>
      </c>
      <c r="C19" s="1" t="s">
        <v>24</v>
      </c>
      <c r="D19" s="1" t="s">
        <v>38</v>
      </c>
      <c r="E19">
        <v>40</v>
      </c>
      <c r="F19" t="s">
        <v>1662</v>
      </c>
      <c r="G19" t="s">
        <v>799</v>
      </c>
      <c r="H19" t="s">
        <v>2132</v>
      </c>
      <c r="I19" t="s">
        <v>2133</v>
      </c>
      <c r="J19" t="s">
        <v>2134</v>
      </c>
      <c r="K19" t="s">
        <v>2135</v>
      </c>
      <c r="L19" t="s">
        <v>2136</v>
      </c>
      <c r="M19" t="s">
        <v>2137</v>
      </c>
      <c r="N19" t="s">
        <v>2138</v>
      </c>
      <c r="O19" t="s">
        <v>2139</v>
      </c>
      <c r="P19" t="s">
        <v>2140</v>
      </c>
      <c r="Q19" t="s">
        <v>2141</v>
      </c>
      <c r="R19" t="s">
        <v>281</v>
      </c>
      <c r="S19" t="s">
        <v>277</v>
      </c>
      <c r="T19">
        <v>41.4</v>
      </c>
      <c r="U19" t="s">
        <v>1662</v>
      </c>
      <c r="V19" t="s">
        <v>2142</v>
      </c>
      <c r="W19" t="s">
        <v>176</v>
      </c>
      <c r="X19">
        <v>83.75</v>
      </c>
      <c r="Y19" t="s">
        <v>1662</v>
      </c>
      <c r="Z19" t="s">
        <v>183</v>
      </c>
      <c r="AA19" t="s">
        <v>159</v>
      </c>
      <c r="AB19" t="s">
        <v>814</v>
      </c>
      <c r="AC19" t="s">
        <v>1058</v>
      </c>
      <c r="AD19" t="s">
        <v>196</v>
      </c>
      <c r="AE19" t="s">
        <v>1376</v>
      </c>
      <c r="AF19" t="s">
        <v>1649</v>
      </c>
      <c r="AG19" t="s">
        <v>1058</v>
      </c>
      <c r="AH19" t="s">
        <v>277</v>
      </c>
      <c r="AI19">
        <v>46.91</v>
      </c>
      <c r="AJ19" t="s">
        <v>1662</v>
      </c>
      <c r="AK19" t="s">
        <v>196</v>
      </c>
      <c r="AL19" t="s">
        <v>191</v>
      </c>
      <c r="AM19" t="s">
        <v>333</v>
      </c>
      <c r="AN19" t="s">
        <v>130</v>
      </c>
      <c r="AO19" t="s">
        <v>195</v>
      </c>
      <c r="AP19" t="s">
        <v>159</v>
      </c>
      <c r="AQ19" t="s">
        <v>1260</v>
      </c>
      <c r="AR19" t="s">
        <v>302</v>
      </c>
      <c r="AS19" t="s">
        <v>1933</v>
      </c>
      <c r="AT19" t="s">
        <v>130</v>
      </c>
      <c r="AU19" t="s">
        <v>462</v>
      </c>
      <c r="AV19" t="s">
        <v>1058</v>
      </c>
      <c r="AW19">
        <v>32.07</v>
      </c>
      <c r="AX19">
        <v>0.58597544430877802</v>
      </c>
      <c r="AY19">
        <v>0.41402455569122198</v>
      </c>
      <c r="AZ19">
        <v>0.83750000000000002</v>
      </c>
      <c r="BA19">
        <v>0.16250000000000001</v>
      </c>
      <c r="BB19">
        <v>0.46907096171801999</v>
      </c>
      <c r="BC19">
        <v>0.53092903828198001</v>
      </c>
      <c r="BD19">
        <v>0.32073412698412701</v>
      </c>
      <c r="BE19">
        <v>0.67926587301587305</v>
      </c>
      <c r="BF19">
        <v>2.21328053301092</v>
      </c>
      <c r="BG19">
        <v>0.55332013325273099</v>
      </c>
      <c r="BH19">
        <v>55.33</v>
      </c>
    </row>
    <row r="20" spans="1:62" x14ac:dyDescent="0.5">
      <c r="A20">
        <v>29</v>
      </c>
      <c r="B20">
        <v>29</v>
      </c>
      <c r="C20" s="1" t="s">
        <v>25</v>
      </c>
      <c r="D20" s="1" t="s">
        <v>37</v>
      </c>
      <c r="E20">
        <v>97</v>
      </c>
      <c r="F20" t="s">
        <v>1665</v>
      </c>
      <c r="G20" t="s">
        <v>919</v>
      </c>
      <c r="H20" t="s">
        <v>2143</v>
      </c>
      <c r="I20" t="s">
        <v>2144</v>
      </c>
      <c r="J20" t="s">
        <v>2145</v>
      </c>
      <c r="K20" t="s">
        <v>2146</v>
      </c>
      <c r="L20" t="s">
        <v>2147</v>
      </c>
      <c r="M20" t="s">
        <v>2148</v>
      </c>
      <c r="N20" t="s">
        <v>2149</v>
      </c>
      <c r="O20" t="s">
        <v>2150</v>
      </c>
      <c r="P20" t="s">
        <v>2151</v>
      </c>
      <c r="Q20" t="s">
        <v>2152</v>
      </c>
      <c r="R20" t="s">
        <v>302</v>
      </c>
      <c r="S20" t="s">
        <v>196</v>
      </c>
      <c r="T20">
        <v>39.35</v>
      </c>
      <c r="U20" t="s">
        <v>1665</v>
      </c>
      <c r="V20" t="s">
        <v>932</v>
      </c>
      <c r="W20" t="s">
        <v>516</v>
      </c>
      <c r="X20">
        <v>28.35</v>
      </c>
      <c r="Y20" t="s">
        <v>1665</v>
      </c>
      <c r="Z20" t="s">
        <v>2153</v>
      </c>
      <c r="AA20" t="s">
        <v>461</v>
      </c>
      <c r="AB20" t="s">
        <v>2154</v>
      </c>
      <c r="AC20" t="s">
        <v>2155</v>
      </c>
      <c r="AD20" t="s">
        <v>2155</v>
      </c>
      <c r="AE20" t="s">
        <v>2156</v>
      </c>
      <c r="AF20" t="s">
        <v>277</v>
      </c>
      <c r="AG20" t="s">
        <v>2157</v>
      </c>
      <c r="AH20" t="s">
        <v>2158</v>
      </c>
      <c r="AI20">
        <v>20.07</v>
      </c>
      <c r="AJ20" t="s">
        <v>1665</v>
      </c>
      <c r="AK20" t="s">
        <v>2159</v>
      </c>
      <c r="AL20" t="s">
        <v>2160</v>
      </c>
      <c r="AM20" t="s">
        <v>488</v>
      </c>
      <c r="AN20" t="s">
        <v>130</v>
      </c>
      <c r="AO20" t="s">
        <v>2161</v>
      </c>
      <c r="AP20" t="s">
        <v>98</v>
      </c>
      <c r="AQ20" t="s">
        <v>98</v>
      </c>
      <c r="AR20" t="s">
        <v>130</v>
      </c>
      <c r="AS20" t="s">
        <v>176</v>
      </c>
      <c r="AT20" t="s">
        <v>196</v>
      </c>
      <c r="AU20" t="s">
        <v>130</v>
      </c>
      <c r="AV20" t="s">
        <v>521</v>
      </c>
      <c r="AW20">
        <v>36.92</v>
      </c>
      <c r="AX20">
        <v>0.60646159475626804</v>
      </c>
      <c r="AY20">
        <v>0.39353840524373201</v>
      </c>
      <c r="AZ20">
        <v>0.28350515463917503</v>
      </c>
      <c r="BA20">
        <v>0.71649484536082497</v>
      </c>
      <c r="BB20">
        <v>0.20074945418588</v>
      </c>
      <c r="BC20">
        <v>0.79925054581412003</v>
      </c>
      <c r="BD20">
        <v>0.36921372458222601</v>
      </c>
      <c r="BE20">
        <v>0.63078627541777399</v>
      </c>
      <c r="BF20">
        <v>1.4599299281635501</v>
      </c>
      <c r="BG20">
        <v>0.36498248204088701</v>
      </c>
      <c r="BH20">
        <v>36.5</v>
      </c>
      <c r="BJ20">
        <f>BH21-index_size[[#This Row],[index_percentage]]</f>
        <v>24.42</v>
      </c>
    </row>
    <row r="21" spans="1:62" x14ac:dyDescent="0.5">
      <c r="A21">
        <v>30</v>
      </c>
      <c r="B21">
        <v>30</v>
      </c>
      <c r="C21" s="1" t="s">
        <v>25</v>
      </c>
      <c r="D21" s="1" t="s">
        <v>38</v>
      </c>
      <c r="E21">
        <v>26</v>
      </c>
      <c r="F21" t="s">
        <v>1683</v>
      </c>
      <c r="G21" t="s">
        <v>1650</v>
      </c>
      <c r="H21" t="s">
        <v>2162</v>
      </c>
      <c r="I21" t="s">
        <v>2163</v>
      </c>
      <c r="J21" t="s">
        <v>2164</v>
      </c>
      <c r="K21" t="s">
        <v>2165</v>
      </c>
      <c r="L21" t="s">
        <v>2166</v>
      </c>
      <c r="M21" t="s">
        <v>2167</v>
      </c>
      <c r="N21" t="s">
        <v>685</v>
      </c>
      <c r="O21" t="s">
        <v>2168</v>
      </c>
      <c r="P21" t="s">
        <v>2169</v>
      </c>
      <c r="Q21" t="s">
        <v>2170</v>
      </c>
      <c r="R21" t="s">
        <v>379</v>
      </c>
      <c r="S21" t="s">
        <v>111</v>
      </c>
      <c r="T21">
        <v>34.68</v>
      </c>
      <c r="U21" t="s">
        <v>1683</v>
      </c>
      <c r="V21" t="s">
        <v>1977</v>
      </c>
      <c r="W21" t="s">
        <v>327</v>
      </c>
      <c r="X21">
        <v>78.849999999999994</v>
      </c>
      <c r="Y21" t="s">
        <v>1683</v>
      </c>
      <c r="Z21" t="s">
        <v>2171</v>
      </c>
      <c r="AA21" t="s">
        <v>711</v>
      </c>
      <c r="AB21" t="s">
        <v>462</v>
      </c>
      <c r="AC21" t="s">
        <v>109</v>
      </c>
      <c r="AD21" t="s">
        <v>496</v>
      </c>
      <c r="AE21" t="s">
        <v>1703</v>
      </c>
      <c r="AF21" t="s">
        <v>125</v>
      </c>
      <c r="AG21" t="s">
        <v>327</v>
      </c>
      <c r="AH21" t="s">
        <v>2171</v>
      </c>
      <c r="AI21">
        <v>52.15</v>
      </c>
      <c r="AJ21" t="s">
        <v>1683</v>
      </c>
      <c r="AK21" t="s">
        <v>112</v>
      </c>
      <c r="AL21" t="s">
        <v>185</v>
      </c>
      <c r="AM21" t="s">
        <v>98</v>
      </c>
      <c r="AN21" t="s">
        <v>98</v>
      </c>
      <c r="AO21" t="s">
        <v>497</v>
      </c>
      <c r="AP21" t="s">
        <v>954</v>
      </c>
      <c r="AQ21" t="s">
        <v>1761</v>
      </c>
      <c r="AR21" t="s">
        <v>1598</v>
      </c>
      <c r="AS21" t="s">
        <v>1038</v>
      </c>
      <c r="AT21" t="s">
        <v>367</v>
      </c>
      <c r="AU21" t="s">
        <v>302</v>
      </c>
      <c r="AV21" t="s">
        <v>234</v>
      </c>
      <c r="AW21">
        <v>47.37</v>
      </c>
      <c r="AX21">
        <v>0.65318638476533197</v>
      </c>
      <c r="AY21">
        <v>0.34681361523466803</v>
      </c>
      <c r="AZ21">
        <v>0.78846153846153799</v>
      </c>
      <c r="BA21">
        <v>0.21153846153846201</v>
      </c>
      <c r="BB21">
        <v>0.52145572579009103</v>
      </c>
      <c r="BC21">
        <v>0.47854427420990903</v>
      </c>
      <c r="BD21">
        <v>0.473676994301994</v>
      </c>
      <c r="BE21">
        <v>0.52632300569800605</v>
      </c>
      <c r="BF21">
        <v>2.43678064331896</v>
      </c>
      <c r="BG21">
        <v>0.60919516082973901</v>
      </c>
      <c r="BH21">
        <v>60.92</v>
      </c>
    </row>
    <row r="22" spans="1:62" x14ac:dyDescent="0.5">
      <c r="BJ22">
        <f>AVERAGE(BJ2,BJ4,BJ6,BJ8,BJ10,BJ12,BJ14,BJ16,BJ18,BJ20)</f>
        <v>18.811</v>
      </c>
    </row>
    <row r="24" spans="1:62" x14ac:dyDescent="0.5">
      <c r="A24" t="s">
        <v>58</v>
      </c>
      <c r="B24">
        <f>COUNTIF(index_size[province],C24)</f>
        <v>2</v>
      </c>
      <c r="C24" t="s">
        <v>14</v>
      </c>
      <c r="D24" t="str" cm="1">
        <f t="array" ref="D24:D43">index_size[size_inclusion]</f>
        <v>micro</v>
      </c>
      <c r="H24" cm="1">
        <f t="array" ref="H24:BH43">VALUE(index_size[[knowledge]:[index_percentage]])</f>
        <v>0.385344909652311</v>
      </c>
      <c r="I24">
        <v>0.12479797979798</v>
      </c>
      <c r="J24">
        <v>0.16141098484848501</v>
      </c>
      <c r="K24">
        <v>0.17375961943041901</v>
      </c>
      <c r="L24">
        <v>0.128318181818182</v>
      </c>
      <c r="M24">
        <v>5.1958261863922203E-2</v>
      </c>
      <c r="N24">
        <v>3.4460093896713603E-2</v>
      </c>
      <c r="O24">
        <v>7.7387430644472899E-2</v>
      </c>
      <c r="P24">
        <v>0.101325757575758</v>
      </c>
      <c r="Q24">
        <v>0.52267573696145098</v>
      </c>
      <c r="R24">
        <v>0.173913043478261</v>
      </c>
      <c r="S24">
        <v>0.44444444444444398</v>
      </c>
      <c r="T24">
        <v>38.03</v>
      </c>
      <c r="U24">
        <v>2</v>
      </c>
      <c r="V24">
        <v>0.27551020408163301</v>
      </c>
      <c r="W24">
        <v>0.26530612244898</v>
      </c>
      <c r="X24">
        <v>27.04</v>
      </c>
      <c r="Y24">
        <v>2</v>
      </c>
      <c r="Z24">
        <v>0.23469387755102</v>
      </c>
      <c r="AA24">
        <v>0.78260869565217395</v>
      </c>
      <c r="AB24">
        <v>3.5087719298245598E-2</v>
      </c>
      <c r="AC24">
        <v>0.102040816326531</v>
      </c>
      <c r="AD24">
        <v>2.04081632653061E-2</v>
      </c>
      <c r="AE24">
        <v>0.74489795918367396</v>
      </c>
      <c r="AF24">
        <v>0.86301369863013699</v>
      </c>
      <c r="AG24">
        <v>0.38775510204081598</v>
      </c>
      <c r="AH24">
        <v>0.40816326530612201</v>
      </c>
      <c r="AI24">
        <v>39.76</v>
      </c>
      <c r="AJ24">
        <v>2</v>
      </c>
      <c r="AK24">
        <v>0.28571428571428598</v>
      </c>
      <c r="AL24">
        <v>0.33673469387755101</v>
      </c>
      <c r="AM24">
        <v>0.91304347826086996</v>
      </c>
      <c r="AN24">
        <v>0</v>
      </c>
      <c r="AO24">
        <v>0.102040816326531</v>
      </c>
      <c r="AP24">
        <v>0.3</v>
      </c>
      <c r="AQ24">
        <v>0.2</v>
      </c>
      <c r="AR24">
        <v>0.2</v>
      </c>
      <c r="AS24">
        <v>0.95890410958904104</v>
      </c>
      <c r="AT24">
        <v>0</v>
      </c>
      <c r="AU24">
        <v>0.17808219178082199</v>
      </c>
      <c r="AV24">
        <v>0.45918367346938799</v>
      </c>
      <c r="AW24">
        <v>32.78</v>
      </c>
      <c r="AX24">
        <v>0.61965559170528095</v>
      </c>
      <c r="AY24">
        <v>0.38034440829471899</v>
      </c>
      <c r="AZ24">
        <v>0.27040816326530598</v>
      </c>
      <c r="BA24">
        <v>0.72959183673469397</v>
      </c>
      <c r="BB24">
        <v>0.39762992191711399</v>
      </c>
      <c r="BC24">
        <v>0.60237007808288601</v>
      </c>
      <c r="BD24">
        <v>0.327808604084874</v>
      </c>
      <c r="BE24">
        <v>0.672191395915126</v>
      </c>
      <c r="BF24">
        <v>1.6155022809725701</v>
      </c>
      <c r="BG24">
        <v>0.40387557024314402</v>
      </c>
      <c r="BH24">
        <v>40.39</v>
      </c>
    </row>
    <row r="25" spans="1:62" x14ac:dyDescent="0.5">
      <c r="B25">
        <f>COUNTIF(index_size[province],C25)</f>
        <v>2</v>
      </c>
      <c r="C25" t="s">
        <v>17</v>
      </c>
      <c r="D25" t="str">
        <v>small</v>
      </c>
      <c r="H25">
        <v>0.103641456582633</v>
      </c>
      <c r="I25">
        <v>5.7870370370370398E-2</v>
      </c>
      <c r="J25">
        <v>9.375E-2</v>
      </c>
      <c r="K25">
        <v>0.22485595115239099</v>
      </c>
      <c r="L25">
        <v>0.18302987861811401</v>
      </c>
      <c r="M25">
        <v>0.18777642636001801</v>
      </c>
      <c r="N25">
        <v>2.7777777777777801E-2</v>
      </c>
      <c r="O25">
        <v>0.24047619047619001</v>
      </c>
      <c r="P25">
        <v>0.14422268907562999</v>
      </c>
      <c r="Q25">
        <v>0.37931034482758602</v>
      </c>
      <c r="R25">
        <v>0.35</v>
      </c>
      <c r="S25">
        <v>0.52173913043478304</v>
      </c>
      <c r="T25">
        <v>41.7</v>
      </c>
      <c r="U25">
        <v>3</v>
      </c>
      <c r="V25">
        <v>0.86206896551724099</v>
      </c>
      <c r="W25">
        <v>0.79310344827586199</v>
      </c>
      <c r="X25">
        <v>82.76</v>
      </c>
      <c r="Y25">
        <v>3</v>
      </c>
      <c r="Z25">
        <v>0.68965517241379304</v>
      </c>
      <c r="AA25">
        <v>0.8</v>
      </c>
      <c r="AB25">
        <v>0.230769230769231</v>
      </c>
      <c r="AC25">
        <v>0.41379310344827602</v>
      </c>
      <c r="AD25">
        <v>3.4482758620689703E-2</v>
      </c>
      <c r="AE25">
        <v>0.79310344827586199</v>
      </c>
      <c r="AF25">
        <v>0.73913043478260898</v>
      </c>
      <c r="AG25">
        <v>0.62068965517241403</v>
      </c>
      <c r="AH25">
        <v>0.82758620689655205</v>
      </c>
      <c r="AI25">
        <v>57.21</v>
      </c>
      <c r="AJ25">
        <v>3</v>
      </c>
      <c r="AK25">
        <v>0.48275862068965503</v>
      </c>
      <c r="AL25">
        <v>0.51724137931034497</v>
      </c>
      <c r="AM25">
        <v>1</v>
      </c>
      <c r="AN25">
        <v>0.33333333333333298</v>
      </c>
      <c r="AO25">
        <v>0.44827586206896602</v>
      </c>
      <c r="AP25">
        <v>0.20833333333333301</v>
      </c>
      <c r="AQ25">
        <v>0.25</v>
      </c>
      <c r="AR25">
        <v>0.29166666666666702</v>
      </c>
      <c r="AS25">
        <v>1</v>
      </c>
      <c r="AT25">
        <v>0</v>
      </c>
      <c r="AU25">
        <v>0.39130434782608697</v>
      </c>
      <c r="AV25">
        <v>0.34482758620689702</v>
      </c>
      <c r="AW25">
        <v>43.9</v>
      </c>
      <c r="AX25">
        <v>0.58298350824587697</v>
      </c>
      <c r="AY25">
        <v>0.41701649175412298</v>
      </c>
      <c r="AZ25">
        <v>0.82758620689655205</v>
      </c>
      <c r="BA25">
        <v>0.17241379310344801</v>
      </c>
      <c r="BB25">
        <v>0.57213444559771398</v>
      </c>
      <c r="BC25">
        <v>0.42786555440228602</v>
      </c>
      <c r="BD25">
        <v>0.43897842745294002</v>
      </c>
      <c r="BE25">
        <v>0.56102157254705998</v>
      </c>
      <c r="BF25">
        <v>2.4216825881930801</v>
      </c>
      <c r="BG25">
        <v>0.60542064704827103</v>
      </c>
      <c r="BH25">
        <v>60.54</v>
      </c>
    </row>
    <row r="26" spans="1:62" x14ac:dyDescent="0.5">
      <c r="B26">
        <f>COUNTIF(index_size[province],C26)</f>
        <v>2</v>
      </c>
      <c r="C26" t="s">
        <v>18</v>
      </c>
      <c r="D26" t="str">
        <v>micro</v>
      </c>
      <c r="H26">
        <v>0.20363445354857601</v>
      </c>
      <c r="I26">
        <v>8.6025286209034699E-2</v>
      </c>
      <c r="J26">
        <v>0.27178907609980402</v>
      </c>
      <c r="K26">
        <v>0.23528775567148899</v>
      </c>
      <c r="L26">
        <v>6.9654188540209494E-2</v>
      </c>
      <c r="M26">
        <v>0.305044270704878</v>
      </c>
      <c r="N26">
        <v>6.7924954792043399E-2</v>
      </c>
      <c r="O26">
        <v>4.7400304885926198E-2</v>
      </c>
      <c r="P26">
        <v>2.72638435404369E-2</v>
      </c>
      <c r="Q26">
        <v>0.58930425752855697</v>
      </c>
      <c r="R26">
        <v>0.67857142857142905</v>
      </c>
      <c r="S26">
        <v>0.71830985915492995</v>
      </c>
      <c r="T26">
        <v>66.209999999999994</v>
      </c>
      <c r="U26">
        <v>5</v>
      </c>
      <c r="V26">
        <v>0.41121495327102803</v>
      </c>
      <c r="W26">
        <v>0.37383177570093501</v>
      </c>
      <c r="X26">
        <v>39.25</v>
      </c>
      <c r="Y26">
        <v>5</v>
      </c>
      <c r="Z26">
        <v>0.26168224299065401</v>
      </c>
      <c r="AA26">
        <v>0.71428571428571397</v>
      </c>
      <c r="AB26">
        <v>0.112903225806452</v>
      </c>
      <c r="AC26">
        <v>0.11214953271028</v>
      </c>
      <c r="AD26">
        <v>8.4112149532710304E-2</v>
      </c>
      <c r="AE26">
        <v>0.66355140186915895</v>
      </c>
      <c r="AF26">
        <v>0.74647887323943696</v>
      </c>
      <c r="AG26">
        <v>0.44859813084112099</v>
      </c>
      <c r="AH26">
        <v>0.266666666666667</v>
      </c>
      <c r="AI26">
        <v>37.89</v>
      </c>
      <c r="AJ26">
        <v>5</v>
      </c>
      <c r="AK26">
        <v>0.179245283018868</v>
      </c>
      <c r="AL26">
        <v>0.177570093457944</v>
      </c>
      <c r="AM26">
        <v>0.96428571428571397</v>
      </c>
      <c r="AN26">
        <v>0.42857142857142899</v>
      </c>
      <c r="AO26">
        <v>0.121495327102804</v>
      </c>
      <c r="AP26">
        <v>0.125</v>
      </c>
      <c r="AQ26">
        <v>0.5</v>
      </c>
      <c r="AR26">
        <v>0.70833333333333304</v>
      </c>
      <c r="AS26">
        <v>0.971830985915493</v>
      </c>
      <c r="AT26">
        <v>1.4084507042253501E-2</v>
      </c>
      <c r="AU26">
        <v>7.0422535211267595E-2</v>
      </c>
      <c r="AV26">
        <v>0.177570093457944</v>
      </c>
      <c r="AW26">
        <v>36.99</v>
      </c>
      <c r="AX26">
        <v>0.33793815158169499</v>
      </c>
      <c r="AY26">
        <v>0.66206184841830495</v>
      </c>
      <c r="AZ26">
        <v>0.39252336448598102</v>
      </c>
      <c r="BA26">
        <v>0.60747663551401898</v>
      </c>
      <c r="BB26">
        <v>0.37893643754913298</v>
      </c>
      <c r="BC26">
        <v>0.62106356245086702</v>
      </c>
      <c r="BD26">
        <v>0.369867441783087</v>
      </c>
      <c r="BE26">
        <v>0.63013255821691305</v>
      </c>
      <c r="BF26">
        <v>1.4792653953999</v>
      </c>
      <c r="BG26">
        <v>0.369816348849974</v>
      </c>
      <c r="BH26">
        <v>36.979999999999997</v>
      </c>
    </row>
    <row r="27" spans="1:62" x14ac:dyDescent="0.5">
      <c r="B27">
        <f>COUNTIF(index_size[province],C27)</f>
        <v>2</v>
      </c>
      <c r="C27" t="s">
        <v>19</v>
      </c>
      <c r="D27" t="str">
        <v>small</v>
      </c>
      <c r="H27">
        <v>0.10470978714066299</v>
      </c>
      <c r="I27">
        <v>6.8452380952380903E-2</v>
      </c>
      <c r="J27">
        <v>0.13169642857142899</v>
      </c>
      <c r="K27">
        <v>0.15461909562212001</v>
      </c>
      <c r="L27">
        <v>0.101804915514593</v>
      </c>
      <c r="M27">
        <v>0.45581797235023003</v>
      </c>
      <c r="N27">
        <v>8.5714285714285701E-2</v>
      </c>
      <c r="O27">
        <v>9.1213517665130597E-2</v>
      </c>
      <c r="P27">
        <v>3.8809523809523801E-2</v>
      </c>
      <c r="Q27">
        <v>0.41481481481481502</v>
      </c>
      <c r="R27">
        <v>0.54054054054054101</v>
      </c>
      <c r="S27">
        <v>0.68571428571428605</v>
      </c>
      <c r="T27">
        <v>54.7</v>
      </c>
      <c r="U27">
        <v>6</v>
      </c>
      <c r="V27">
        <v>0.88888888888888895</v>
      </c>
      <c r="W27">
        <v>0.86666666666666703</v>
      </c>
      <c r="X27">
        <v>87.78</v>
      </c>
      <c r="Y27">
        <v>6</v>
      </c>
      <c r="Z27">
        <v>0.82222222222222197</v>
      </c>
      <c r="AA27">
        <v>0.81081081081081097</v>
      </c>
      <c r="AB27">
        <v>0.1</v>
      </c>
      <c r="AC27">
        <v>0.28888888888888897</v>
      </c>
      <c r="AD27">
        <v>0.11111111111111099</v>
      </c>
      <c r="AE27">
        <v>0.77777777777777801</v>
      </c>
      <c r="AF27">
        <v>0.85714285714285698</v>
      </c>
      <c r="AG27">
        <v>0.33333333333333298</v>
      </c>
      <c r="AH27">
        <v>0.35555555555555601</v>
      </c>
      <c r="AI27">
        <v>49.52</v>
      </c>
      <c r="AJ27">
        <v>6</v>
      </c>
      <c r="AK27">
        <v>0.133333333333333</v>
      </c>
      <c r="AL27">
        <v>0.155555555555556</v>
      </c>
      <c r="AM27">
        <v>0.97297297297297303</v>
      </c>
      <c r="AN27">
        <v>0</v>
      </c>
      <c r="AO27">
        <v>0.266666666666667</v>
      </c>
      <c r="AP27">
        <v>0.19230769230769201</v>
      </c>
      <c r="AQ27">
        <v>7.69230769230769E-2</v>
      </c>
      <c r="AR27">
        <v>0.53846153846153899</v>
      </c>
      <c r="AS27">
        <v>1</v>
      </c>
      <c r="AT27">
        <v>2.8571428571428598E-2</v>
      </c>
      <c r="AU27">
        <v>5.7142857142857099E-2</v>
      </c>
      <c r="AV27">
        <v>0.22222222222222199</v>
      </c>
      <c r="AW27">
        <v>30.37</v>
      </c>
      <c r="AX27">
        <v>0.45297678631012001</v>
      </c>
      <c r="AY27">
        <v>0.54702321368988005</v>
      </c>
      <c r="AZ27">
        <v>0.87777777777777799</v>
      </c>
      <c r="BA27">
        <v>0.122222222222222</v>
      </c>
      <c r="BB27">
        <v>0.49520472853806202</v>
      </c>
      <c r="BC27">
        <v>0.50479527146193803</v>
      </c>
      <c r="BD27">
        <v>0.30367977867977902</v>
      </c>
      <c r="BE27">
        <v>0.69632022132022098</v>
      </c>
      <c r="BF27">
        <v>2.12963907130574</v>
      </c>
      <c r="BG27">
        <v>0.53240976782643501</v>
      </c>
      <c r="BH27">
        <v>53.24</v>
      </c>
    </row>
    <row r="28" spans="1:62" x14ac:dyDescent="0.5">
      <c r="B28">
        <f>COUNTIF(index_size[province],C28)</f>
        <v>2</v>
      </c>
      <c r="C28" t="s">
        <v>20</v>
      </c>
      <c r="D28" t="str">
        <v>micro</v>
      </c>
      <c r="H28">
        <v>0.155640309869711</v>
      </c>
      <c r="I28">
        <v>0.11003523608174801</v>
      </c>
      <c r="J28">
        <v>0.196886976787224</v>
      </c>
      <c r="K28">
        <v>0.32313197917618802</v>
      </c>
      <c r="L28">
        <v>0.146657265751414</v>
      </c>
      <c r="M28">
        <v>0.122229443021522</v>
      </c>
      <c r="N28">
        <v>5.2299154334038103E-2</v>
      </c>
      <c r="O28">
        <v>0.138663933148989</v>
      </c>
      <c r="P28">
        <v>9.8293244370855598E-2</v>
      </c>
      <c r="Q28">
        <v>0.58539523677138405</v>
      </c>
      <c r="R28">
        <v>0.39130434782608697</v>
      </c>
      <c r="S28">
        <v>0.71875</v>
      </c>
      <c r="T28">
        <v>56.51</v>
      </c>
      <c r="U28">
        <v>8</v>
      </c>
      <c r="V28">
        <v>0.5</v>
      </c>
      <c r="W28">
        <v>0.36363636363636398</v>
      </c>
      <c r="X28">
        <v>43.18</v>
      </c>
      <c r="Y28">
        <v>8</v>
      </c>
      <c r="Z28">
        <v>0.20909090909090899</v>
      </c>
      <c r="AA28">
        <v>0.60869565217391297</v>
      </c>
      <c r="AB28">
        <v>6.9767441860465101E-2</v>
      </c>
      <c r="AC28">
        <v>8.1818181818181804E-2</v>
      </c>
      <c r="AD28">
        <v>4.5454545454545497E-2</v>
      </c>
      <c r="AE28">
        <v>0.596330275229358</v>
      </c>
      <c r="AF28">
        <v>0.58461538461538498</v>
      </c>
      <c r="AG28">
        <v>0.43636363636363601</v>
      </c>
      <c r="AH28">
        <v>0.43636363636363601</v>
      </c>
      <c r="AI28">
        <v>34.090000000000003</v>
      </c>
      <c r="AJ28">
        <v>8</v>
      </c>
      <c r="AK28">
        <v>0.263636363636364</v>
      </c>
      <c r="AL28">
        <v>0.30909090909090903</v>
      </c>
      <c r="AM28">
        <v>0.82608695652173902</v>
      </c>
      <c r="AN28">
        <v>0</v>
      </c>
      <c r="AO28">
        <v>8.1818181818181804E-2</v>
      </c>
      <c r="AP28">
        <v>0.11111111111111099</v>
      </c>
      <c r="AQ28">
        <v>0.11111111111111099</v>
      </c>
      <c r="AR28">
        <v>0.5</v>
      </c>
      <c r="AS28">
        <v>0.90769230769230802</v>
      </c>
      <c r="AT28">
        <v>0.140625</v>
      </c>
      <c r="AU28">
        <v>0.125</v>
      </c>
      <c r="AV28">
        <v>0.32727272727272699</v>
      </c>
      <c r="AW28">
        <v>30.86</v>
      </c>
      <c r="AX28">
        <v>0.43485013846750997</v>
      </c>
      <c r="AY28">
        <v>0.56514986153249003</v>
      </c>
      <c r="AZ28">
        <v>0.43181818181818199</v>
      </c>
      <c r="BA28">
        <v>0.56818181818181801</v>
      </c>
      <c r="BB28">
        <v>0.34094440699667</v>
      </c>
      <c r="BC28">
        <v>0.65905559300333005</v>
      </c>
      <c r="BD28">
        <v>0.30862038902120398</v>
      </c>
      <c r="BE28">
        <v>0.69137961097879597</v>
      </c>
      <c r="BF28">
        <v>1.51623311630357</v>
      </c>
      <c r="BG28">
        <v>0.37905827907589201</v>
      </c>
      <c r="BH28">
        <v>37.909999999999997</v>
      </c>
    </row>
    <row r="29" spans="1:62" x14ac:dyDescent="0.5">
      <c r="B29">
        <f>COUNTIF(index_size[province],C29)</f>
        <v>2</v>
      </c>
      <c r="C29" t="s">
        <v>21</v>
      </c>
      <c r="D29" t="str">
        <v>small</v>
      </c>
      <c r="H29">
        <v>7.2703786989501307E-2</v>
      </c>
      <c r="I29">
        <v>0</v>
      </c>
      <c r="J29">
        <v>2.5987525987525999E-2</v>
      </c>
      <c r="K29">
        <v>0.450944888444888</v>
      </c>
      <c r="L29">
        <v>0.21705861705861701</v>
      </c>
      <c r="M29">
        <v>0.29617604617604598</v>
      </c>
      <c r="N29">
        <v>0</v>
      </c>
      <c r="O29">
        <v>0.10015210015209999</v>
      </c>
      <c r="P29">
        <v>7.5289575289575306E-2</v>
      </c>
      <c r="Q29">
        <v>0.31388888888888899</v>
      </c>
      <c r="R29">
        <v>0.61764705882352899</v>
      </c>
      <c r="S29">
        <v>0.81818181818181801</v>
      </c>
      <c r="T29">
        <v>58.32</v>
      </c>
      <c r="U29">
        <v>9</v>
      </c>
      <c r="V29">
        <v>0.97499999999999998</v>
      </c>
      <c r="W29">
        <v>0.875</v>
      </c>
      <c r="X29">
        <v>92.5</v>
      </c>
      <c r="Y29">
        <v>9</v>
      </c>
      <c r="Z29">
        <v>0.85</v>
      </c>
      <c r="AA29">
        <v>0.41176470588235298</v>
      </c>
      <c r="AB29">
        <v>0.107142857142857</v>
      </c>
      <c r="AC29">
        <v>0.47499999999999998</v>
      </c>
      <c r="AD29">
        <v>0.17499999999999999</v>
      </c>
      <c r="AE29">
        <v>0.82499999999999996</v>
      </c>
      <c r="AF29">
        <v>0.48484848484848497</v>
      </c>
      <c r="AG29">
        <v>0.75</v>
      </c>
      <c r="AH29">
        <v>0.55000000000000004</v>
      </c>
      <c r="AI29">
        <v>51.43</v>
      </c>
      <c r="AJ29">
        <v>9</v>
      </c>
      <c r="AK29">
        <v>0.46153846153846201</v>
      </c>
      <c r="AL29">
        <v>0.375</v>
      </c>
      <c r="AM29">
        <v>0.94117647058823495</v>
      </c>
      <c r="AN29">
        <v>0.66666666666666696</v>
      </c>
      <c r="AO29">
        <v>0.35</v>
      </c>
      <c r="AP29">
        <v>0.42105263157894701</v>
      </c>
      <c r="AQ29">
        <v>0.55263157894736803</v>
      </c>
      <c r="AR29">
        <v>0.34210526315789502</v>
      </c>
      <c r="AS29">
        <v>1</v>
      </c>
      <c r="AT29">
        <v>6.0606060606060601E-2</v>
      </c>
      <c r="AU29">
        <v>0.24242424242424199</v>
      </c>
      <c r="AV29">
        <v>0.77500000000000002</v>
      </c>
      <c r="AW29">
        <v>51.57</v>
      </c>
      <c r="AX29">
        <v>0.41676074470192098</v>
      </c>
      <c r="AY29">
        <v>0.58323925529807896</v>
      </c>
      <c r="AZ29">
        <v>0.92500000000000004</v>
      </c>
      <c r="BA29">
        <v>7.4999999999999997E-2</v>
      </c>
      <c r="BB29">
        <v>0.514306227541522</v>
      </c>
      <c r="BC29">
        <v>0.485693772458478</v>
      </c>
      <c r="BD29">
        <v>0.51568344795899002</v>
      </c>
      <c r="BE29">
        <v>0.48431655204100998</v>
      </c>
      <c r="BF29">
        <v>2.3717504202024302</v>
      </c>
      <c r="BG29">
        <v>0.592937605050608</v>
      </c>
      <c r="BH29">
        <v>59.29</v>
      </c>
    </row>
    <row r="30" spans="1:62" x14ac:dyDescent="0.5">
      <c r="B30">
        <f>COUNTIF(index_size[province],C30)</f>
        <v>2</v>
      </c>
      <c r="C30" t="s">
        <v>22</v>
      </c>
      <c r="D30" t="str">
        <v>micro</v>
      </c>
      <c r="H30">
        <v>0.215198822380995</v>
      </c>
      <c r="I30">
        <v>0.117762392585088</v>
      </c>
      <c r="J30">
        <v>0.17158763433141599</v>
      </c>
      <c r="K30">
        <v>0.182277007454031</v>
      </c>
      <c r="L30">
        <v>7.3646780675634599E-2</v>
      </c>
      <c r="M30">
        <v>5.6034482758620698E-2</v>
      </c>
      <c r="N30">
        <v>4.18233082706767E-2</v>
      </c>
      <c r="O30">
        <v>7.2895778167861705E-2</v>
      </c>
      <c r="P30">
        <v>5.8743842364531999E-2</v>
      </c>
      <c r="Q30">
        <v>0.45635752176392202</v>
      </c>
      <c r="R30">
        <v>0.1</v>
      </c>
      <c r="S30">
        <v>0.48</v>
      </c>
      <c r="T30">
        <v>34.549999999999997</v>
      </c>
      <c r="U30">
        <v>11</v>
      </c>
      <c r="V30">
        <v>0.35897435897435898</v>
      </c>
      <c r="W30">
        <v>7.69230769230769E-2</v>
      </c>
      <c r="X30">
        <v>21.79</v>
      </c>
      <c r="Y30">
        <v>11</v>
      </c>
      <c r="Z30">
        <v>0.128205128205128</v>
      </c>
      <c r="AA30">
        <v>0.4</v>
      </c>
      <c r="AB30">
        <v>3.125E-2</v>
      </c>
      <c r="AC30">
        <v>3.8461538461538498E-2</v>
      </c>
      <c r="AD30">
        <v>1.2820512820512799E-2</v>
      </c>
      <c r="AE30">
        <v>0.35897435897435898</v>
      </c>
      <c r="AF30">
        <v>0.66666666666666696</v>
      </c>
      <c r="AG30">
        <v>0.61538461538461497</v>
      </c>
      <c r="AH30">
        <v>0.18032786885245899</v>
      </c>
      <c r="AI30">
        <v>27.02</v>
      </c>
      <c r="AJ30">
        <v>11</v>
      </c>
      <c r="AK30">
        <v>7.8947368421052599E-2</v>
      </c>
      <c r="AL30">
        <v>0.16666666666666699</v>
      </c>
      <c r="AM30">
        <v>0.9</v>
      </c>
      <c r="AN30">
        <v>1</v>
      </c>
      <c r="AO30">
        <v>0.15384615384615399</v>
      </c>
      <c r="AP30">
        <v>0</v>
      </c>
      <c r="AQ30">
        <v>0</v>
      </c>
      <c r="AR30">
        <v>0.41666666666666702</v>
      </c>
      <c r="AS30">
        <v>0.96428571428571397</v>
      </c>
      <c r="AT30">
        <v>9.0909090909090898E-2</v>
      </c>
      <c r="AU30">
        <v>0.125</v>
      </c>
      <c r="AV30">
        <v>0.55128205128205099</v>
      </c>
      <c r="AW30">
        <v>37.06</v>
      </c>
      <c r="AX30">
        <v>0.65454749274535895</v>
      </c>
      <c r="AY30">
        <v>0.34545250725464099</v>
      </c>
      <c r="AZ30">
        <v>0.21794871794871801</v>
      </c>
      <c r="BA30">
        <v>0.78205128205128205</v>
      </c>
      <c r="BB30">
        <v>0.27023229881836403</v>
      </c>
      <c r="BC30">
        <v>0.72976770118163603</v>
      </c>
      <c r="BD30">
        <v>0.37063364267311599</v>
      </c>
      <c r="BE30">
        <v>0.62936635732688395</v>
      </c>
      <c r="BF30">
        <v>1.51336215218556</v>
      </c>
      <c r="BG30">
        <v>0.37834053804638901</v>
      </c>
      <c r="BH30">
        <v>37.83</v>
      </c>
    </row>
    <row r="31" spans="1:62" x14ac:dyDescent="0.5">
      <c r="B31">
        <f>COUNTIF(index_size[province],C31)</f>
        <v>2</v>
      </c>
      <c r="C31" t="s">
        <v>23</v>
      </c>
      <c r="D31" t="str">
        <v>small</v>
      </c>
      <c r="H31">
        <v>0.113408072259004</v>
      </c>
      <c r="I31">
        <v>0.15950715950715999</v>
      </c>
      <c r="J31">
        <v>0.121050824175824</v>
      </c>
      <c r="K31">
        <v>0.21295567355350001</v>
      </c>
      <c r="L31">
        <v>9.4314381270902997E-2</v>
      </c>
      <c r="M31">
        <v>0.18070652173912999</v>
      </c>
      <c r="N31">
        <v>5.2777777777777798E-2</v>
      </c>
      <c r="O31">
        <v>0.16971850613155001</v>
      </c>
      <c r="P31">
        <v>3.7583612040133801E-2</v>
      </c>
      <c r="Q31">
        <v>0.370225425206268</v>
      </c>
      <c r="R31">
        <v>0.31578947368421101</v>
      </c>
      <c r="S31">
        <v>0.5</v>
      </c>
      <c r="T31">
        <v>39.53</v>
      </c>
      <c r="U31">
        <v>12</v>
      </c>
      <c r="V31">
        <v>0.7</v>
      </c>
      <c r="W31">
        <v>0.36666666666666697</v>
      </c>
      <c r="X31">
        <v>53.33</v>
      </c>
      <c r="Y31">
        <v>12</v>
      </c>
      <c r="Z31">
        <v>0.63333333333333297</v>
      </c>
      <c r="AA31">
        <v>0.5</v>
      </c>
      <c r="AB31">
        <v>0</v>
      </c>
      <c r="AC31">
        <v>0.43333333333333302</v>
      </c>
      <c r="AD31">
        <v>0.16666666666666699</v>
      </c>
      <c r="AE31">
        <v>0.53571428571428603</v>
      </c>
      <c r="AF31">
        <v>0.85714285714285698</v>
      </c>
      <c r="AG31">
        <v>0.86666666666666703</v>
      </c>
      <c r="AH31">
        <v>0.32142857142857101</v>
      </c>
      <c r="AI31">
        <v>47.94</v>
      </c>
      <c r="AJ31">
        <v>12</v>
      </c>
      <c r="AK31">
        <v>0.16666666666666699</v>
      </c>
      <c r="AL31">
        <v>0.233333333333333</v>
      </c>
      <c r="AM31">
        <v>1</v>
      </c>
      <c r="AN31">
        <v>0</v>
      </c>
      <c r="AO31">
        <v>0.266666666666667</v>
      </c>
      <c r="AP31">
        <v>0.480769230769231</v>
      </c>
      <c r="AQ31">
        <v>3.8461538461538498E-2</v>
      </c>
      <c r="AR31">
        <v>0</v>
      </c>
      <c r="AS31">
        <v>1</v>
      </c>
      <c r="AT31">
        <v>0.133333333333333</v>
      </c>
      <c r="AU31">
        <v>0.25</v>
      </c>
      <c r="AV31">
        <v>0.7</v>
      </c>
      <c r="AW31">
        <v>35.58</v>
      </c>
      <c r="AX31">
        <v>0.60466170036984002</v>
      </c>
      <c r="AY31">
        <v>0.39533829963015998</v>
      </c>
      <c r="AZ31">
        <v>0.53333333333333299</v>
      </c>
      <c r="BA31">
        <v>0.46666666666666701</v>
      </c>
      <c r="BB31">
        <v>0.47936507936507899</v>
      </c>
      <c r="BC31">
        <v>0.52063492063492101</v>
      </c>
      <c r="BD31">
        <v>0.355769230769231</v>
      </c>
      <c r="BE31">
        <v>0.64423076923076905</v>
      </c>
      <c r="BF31">
        <v>1.97312934383748</v>
      </c>
      <c r="BG31">
        <v>0.49328233595937099</v>
      </c>
      <c r="BH31">
        <v>49.33</v>
      </c>
    </row>
    <row r="32" spans="1:62" x14ac:dyDescent="0.5">
      <c r="B32">
        <f>COUNTIF(index_size[province],C32)</f>
        <v>2</v>
      </c>
      <c r="C32" t="s">
        <v>24</v>
      </c>
      <c r="D32" t="str">
        <v>micro</v>
      </c>
      <c r="H32">
        <v>0.119438400823241</v>
      </c>
      <c r="I32">
        <v>3.1372549019607801E-2</v>
      </c>
      <c r="J32">
        <v>0.113526586785493</v>
      </c>
      <c r="K32">
        <v>0.30596547177907502</v>
      </c>
      <c r="L32">
        <v>0.14003447923346399</v>
      </c>
      <c r="M32">
        <v>0.34701366954900797</v>
      </c>
      <c r="N32">
        <v>4.3584825234441599E-2</v>
      </c>
      <c r="O32">
        <v>9.0141880853701506E-2</v>
      </c>
      <c r="P32">
        <v>7.0727174523306999E-2</v>
      </c>
      <c r="Q32">
        <v>0.59561758051806102</v>
      </c>
      <c r="R32">
        <v>7.69230769230769E-2</v>
      </c>
      <c r="S32">
        <v>0.234567901234568</v>
      </c>
      <c r="T32">
        <v>30.24</v>
      </c>
      <c r="U32">
        <v>14</v>
      </c>
      <c r="V32">
        <v>0.26595744680851102</v>
      </c>
      <c r="W32">
        <v>0.25531914893617003</v>
      </c>
      <c r="X32">
        <v>26.06</v>
      </c>
      <c r="Y32">
        <v>14</v>
      </c>
      <c r="Z32">
        <v>0.27659574468085102</v>
      </c>
      <c r="AA32">
        <v>0.88461538461538503</v>
      </c>
      <c r="AB32">
        <v>0</v>
      </c>
      <c r="AC32">
        <v>5.31914893617021E-2</v>
      </c>
      <c r="AD32">
        <v>1.0638297872340399E-2</v>
      </c>
      <c r="AE32">
        <v>0.86170212765957399</v>
      </c>
      <c r="AF32">
        <v>0.70370370370370405</v>
      </c>
      <c r="AG32">
        <v>0.70212765957446799</v>
      </c>
      <c r="AH32">
        <v>0.13829787234042601</v>
      </c>
      <c r="AI32">
        <v>40.340000000000003</v>
      </c>
      <c r="AJ32">
        <v>14</v>
      </c>
      <c r="AK32">
        <v>0.247311827956989</v>
      </c>
      <c r="AL32">
        <v>0.37234042553191499</v>
      </c>
      <c r="AM32">
        <v>0.96153846153846201</v>
      </c>
      <c r="AN32">
        <v>0</v>
      </c>
      <c r="AO32">
        <v>9.5744680851063801E-2</v>
      </c>
      <c r="AP32">
        <v>0</v>
      </c>
      <c r="AQ32">
        <v>0</v>
      </c>
      <c r="AR32">
        <v>0</v>
      </c>
      <c r="AS32">
        <v>0.98765432098765404</v>
      </c>
      <c r="AT32">
        <v>7.4074074074074098E-2</v>
      </c>
      <c r="AU32">
        <v>0.209876543209877</v>
      </c>
      <c r="AV32">
        <v>0.55319148936170204</v>
      </c>
      <c r="AW32">
        <v>29.18</v>
      </c>
      <c r="AX32">
        <v>0.69763048044143094</v>
      </c>
      <c r="AY32">
        <v>0.302369519558569</v>
      </c>
      <c r="AZ32">
        <v>0.26063829787234</v>
      </c>
      <c r="BA32">
        <v>0.73936170212765995</v>
      </c>
      <c r="BB32">
        <v>0.40343025331205001</v>
      </c>
      <c r="BC32">
        <v>0.59656974668795004</v>
      </c>
      <c r="BD32">
        <v>0.29181098529264499</v>
      </c>
      <c r="BE32">
        <v>0.70818901470735496</v>
      </c>
      <c r="BF32">
        <v>1.65351001691847</v>
      </c>
      <c r="BG32">
        <v>0.413377504229616</v>
      </c>
      <c r="BH32">
        <v>41.34</v>
      </c>
    </row>
    <row r="33" spans="2:60" x14ac:dyDescent="0.5">
      <c r="B33">
        <f>COUNTIF(index_size[province],C33)</f>
        <v>2</v>
      </c>
      <c r="C33" t="s">
        <v>25</v>
      </c>
      <c r="D33" t="str">
        <v>small</v>
      </c>
      <c r="H33">
        <v>4.7960372960372998E-2</v>
      </c>
      <c r="I33">
        <v>4.7619047619047603E-2</v>
      </c>
      <c r="J33">
        <v>0.13916083916083899</v>
      </c>
      <c r="K33">
        <v>0.20106084391798701</v>
      </c>
      <c r="L33">
        <v>0.12298701298701301</v>
      </c>
      <c r="M33">
        <v>0.70505050505050504</v>
      </c>
      <c r="N33">
        <v>0.21286121286121301</v>
      </c>
      <c r="O33">
        <v>0.13487762237762199</v>
      </c>
      <c r="P33">
        <v>8.3116883116883103E-2</v>
      </c>
      <c r="Q33">
        <v>0.44187986651835398</v>
      </c>
      <c r="R33">
        <v>4.1666666666666699E-2</v>
      </c>
      <c r="S33">
        <v>0.18181818181818199</v>
      </c>
      <c r="T33">
        <v>22.18</v>
      </c>
      <c r="U33">
        <v>15</v>
      </c>
      <c r="V33">
        <v>0.58064516129032295</v>
      </c>
      <c r="W33">
        <v>0.58064516129032295</v>
      </c>
      <c r="X33">
        <v>58.06</v>
      </c>
      <c r="Y33">
        <v>15</v>
      </c>
      <c r="Z33">
        <v>0.77419354838709697</v>
      </c>
      <c r="AA33">
        <v>0.45833333333333298</v>
      </c>
      <c r="AB33">
        <v>1</v>
      </c>
      <c r="AC33">
        <v>0.35483870967741898</v>
      </c>
      <c r="AD33">
        <v>0.29032258064516098</v>
      </c>
      <c r="AE33">
        <v>0.70967741935483897</v>
      </c>
      <c r="AF33">
        <v>0.13636363636363599</v>
      </c>
      <c r="AG33">
        <v>0.64516129032258096</v>
      </c>
      <c r="AH33">
        <v>0.36666666666666697</v>
      </c>
      <c r="AI33">
        <v>52.62</v>
      </c>
      <c r="AJ33">
        <v>15</v>
      </c>
      <c r="AK33">
        <v>0.64516129032258096</v>
      </c>
      <c r="AL33">
        <v>0.61290322580645196</v>
      </c>
      <c r="AM33">
        <v>0.95833333333333304</v>
      </c>
      <c r="AN33">
        <v>0</v>
      </c>
      <c r="AO33">
        <v>9.6774193548387094E-2</v>
      </c>
      <c r="AP33">
        <v>0.40909090909090901</v>
      </c>
      <c r="AQ33">
        <v>0.40909090909090901</v>
      </c>
      <c r="AR33">
        <v>0.36363636363636398</v>
      </c>
      <c r="AS33">
        <v>1</v>
      </c>
      <c r="AT33">
        <v>9.0909090909090898E-2</v>
      </c>
      <c r="AU33">
        <v>4.5454545454545497E-2</v>
      </c>
      <c r="AV33">
        <v>0.80645161290322598</v>
      </c>
      <c r="AW33">
        <v>45.32</v>
      </c>
      <c r="AX33">
        <v>0.77821176166559902</v>
      </c>
      <c r="AY33">
        <v>0.22178823833440101</v>
      </c>
      <c r="AZ33">
        <v>0.58064516129032295</v>
      </c>
      <c r="BA33">
        <v>0.41935483870967699</v>
      </c>
      <c r="BB33">
        <v>0.52617302052785897</v>
      </c>
      <c r="BC33">
        <v>0.47382697947214097</v>
      </c>
      <c r="BD33">
        <v>0.45315045617465</v>
      </c>
      <c r="BE33">
        <v>0.54684954382535</v>
      </c>
      <c r="BF33">
        <v>2.3381803996584298</v>
      </c>
      <c r="BG33">
        <v>0.58454509991460801</v>
      </c>
      <c r="BH33">
        <v>58.45</v>
      </c>
    </row>
    <row r="34" spans="2:60" x14ac:dyDescent="0.5">
      <c r="D34" t="str">
        <v>micro</v>
      </c>
      <c r="H34">
        <v>0.23362744472254901</v>
      </c>
      <c r="I34">
        <v>0.105414348569143</v>
      </c>
      <c r="J34">
        <v>0.22047810287927699</v>
      </c>
      <c r="K34">
        <v>0.187876210574806</v>
      </c>
      <c r="L34">
        <v>8.5502663243753399E-2</v>
      </c>
      <c r="M34">
        <v>1.1617749825296999E-2</v>
      </c>
      <c r="N34">
        <v>7.6211201037548804E-2</v>
      </c>
      <c r="O34">
        <v>8.4634990915881197E-2</v>
      </c>
      <c r="P34">
        <v>3.9966378123623997E-2</v>
      </c>
      <c r="Q34">
        <v>0.49241902452911601</v>
      </c>
      <c r="R34">
        <v>0.31818181818181801</v>
      </c>
      <c r="S34">
        <v>0.72413793103448298</v>
      </c>
      <c r="T34">
        <v>51.16</v>
      </c>
      <c r="U34">
        <v>17</v>
      </c>
      <c r="V34">
        <v>0.21621621621621601</v>
      </c>
      <c r="W34">
        <v>0.18018018018018001</v>
      </c>
      <c r="X34">
        <v>19.82</v>
      </c>
      <c r="Y34">
        <v>17</v>
      </c>
      <c r="Z34">
        <v>0.19819819819819801</v>
      </c>
      <c r="AA34">
        <v>0.90476190476190499</v>
      </c>
      <c r="AB34">
        <v>0</v>
      </c>
      <c r="AC34">
        <v>0.162162162162162</v>
      </c>
      <c r="AD34">
        <v>4.5045045045045001E-2</v>
      </c>
      <c r="AE34">
        <v>0.52252252252252296</v>
      </c>
      <c r="AF34">
        <v>0.91379310344827602</v>
      </c>
      <c r="AG34">
        <v>0.28828828828828801</v>
      </c>
      <c r="AH34">
        <v>0.36936936936936898</v>
      </c>
      <c r="AI34">
        <v>37.82</v>
      </c>
      <c r="AJ34">
        <v>17</v>
      </c>
      <c r="AK34">
        <v>0.354545454545455</v>
      </c>
      <c r="AL34">
        <v>0.45945945945945899</v>
      </c>
      <c r="AM34">
        <v>1</v>
      </c>
      <c r="AN34">
        <v>0</v>
      </c>
      <c r="AO34">
        <v>5.4054054054054099E-2</v>
      </c>
      <c r="AP34">
        <v>0.36437908496732002</v>
      </c>
      <c r="AQ34">
        <v>0.49019607843137297</v>
      </c>
      <c r="AR34">
        <v>0.46405228758169897</v>
      </c>
      <c r="AS34">
        <v>0.96551724137931005</v>
      </c>
      <c r="AT34">
        <v>1.72413793103448E-2</v>
      </c>
      <c r="AU34">
        <v>0.50877192982456099</v>
      </c>
      <c r="AV34">
        <v>0.27027027027027001</v>
      </c>
      <c r="AW34">
        <v>41.24</v>
      </c>
      <c r="AX34">
        <v>0.48842040875152798</v>
      </c>
      <c r="AY34">
        <v>0.51157959124847197</v>
      </c>
      <c r="AZ34">
        <v>0.19819819819819801</v>
      </c>
      <c r="BA34">
        <v>0.80180180180180205</v>
      </c>
      <c r="BB34">
        <v>0.37823784375508501</v>
      </c>
      <c r="BC34">
        <v>0.62176215624491504</v>
      </c>
      <c r="BD34">
        <v>0.41237393665198702</v>
      </c>
      <c r="BE34">
        <v>0.58762606334801304</v>
      </c>
      <c r="BF34">
        <v>1.4772303873568</v>
      </c>
      <c r="BG34">
        <v>0.3693075968392</v>
      </c>
      <c r="BH34">
        <v>36.93</v>
      </c>
    </row>
    <row r="35" spans="2:60" x14ac:dyDescent="0.5">
      <c r="D35" t="str">
        <v>small</v>
      </c>
      <c r="H35">
        <v>8.5187921322375099E-2</v>
      </c>
      <c r="I35">
        <v>7.5163398692810496E-2</v>
      </c>
      <c r="J35">
        <v>8.6035696329814004E-2</v>
      </c>
      <c r="K35">
        <v>0.18012997882079701</v>
      </c>
      <c r="L35">
        <v>0.14231243011730799</v>
      </c>
      <c r="M35">
        <v>4.9398214570381002E-2</v>
      </c>
      <c r="N35">
        <v>0.19047619047618999</v>
      </c>
      <c r="O35">
        <v>0.34236278626522498</v>
      </c>
      <c r="P35">
        <v>3.1373775276214301E-2</v>
      </c>
      <c r="Q35">
        <v>0.27862860023949099</v>
      </c>
      <c r="R35">
        <v>0.48</v>
      </c>
      <c r="S35">
        <v>0.78125</v>
      </c>
      <c r="T35">
        <v>51.33</v>
      </c>
      <c r="U35">
        <v>18</v>
      </c>
      <c r="V35">
        <v>0.67441860465116299</v>
      </c>
      <c r="W35">
        <v>0.62790697674418605</v>
      </c>
      <c r="X35">
        <v>65.12</v>
      </c>
      <c r="Y35">
        <v>18</v>
      </c>
      <c r="Z35">
        <v>0.581395348837209</v>
      </c>
      <c r="AA35">
        <v>0.96</v>
      </c>
      <c r="AB35">
        <v>7.69230769230769E-2</v>
      </c>
      <c r="AC35">
        <v>0.581395348837209</v>
      </c>
      <c r="AD35">
        <v>4.6511627906976702E-2</v>
      </c>
      <c r="AE35">
        <v>0.74418604651162801</v>
      </c>
      <c r="AF35">
        <v>0.71875</v>
      </c>
      <c r="AG35">
        <v>0.60465116279069797</v>
      </c>
      <c r="AH35">
        <v>0.53488372093023295</v>
      </c>
      <c r="AI35">
        <v>53.87</v>
      </c>
      <c r="AJ35">
        <v>18</v>
      </c>
      <c r="AK35">
        <v>0.581395348837209</v>
      </c>
      <c r="AL35">
        <v>0.62790697674418605</v>
      </c>
      <c r="AM35">
        <v>0.92</v>
      </c>
      <c r="AN35">
        <v>1</v>
      </c>
      <c r="AO35">
        <v>0.209302325581395</v>
      </c>
      <c r="AP35">
        <v>0.18</v>
      </c>
      <c r="AQ35">
        <v>0.74</v>
      </c>
      <c r="AR35">
        <v>0.36</v>
      </c>
      <c r="AS35">
        <v>1</v>
      </c>
      <c r="AT35">
        <v>0.125</v>
      </c>
      <c r="AU35">
        <v>0.90625</v>
      </c>
      <c r="AV35">
        <v>0.55813953488372103</v>
      </c>
      <c r="AW35">
        <v>60.07</v>
      </c>
      <c r="AX35">
        <v>0.48670713325350301</v>
      </c>
      <c r="AY35">
        <v>0.51329286674649699</v>
      </c>
      <c r="AZ35">
        <v>0.65116279069767402</v>
      </c>
      <c r="BA35">
        <v>0.34883720930232598</v>
      </c>
      <c r="BB35">
        <v>0.53874403697078099</v>
      </c>
      <c r="BC35">
        <v>0.46125596302921901</v>
      </c>
      <c r="BD35">
        <v>0.60066618217054302</v>
      </c>
      <c r="BE35">
        <v>0.39933381782945698</v>
      </c>
      <c r="BF35">
        <v>2.2772801430924998</v>
      </c>
      <c r="BG35">
        <v>0.56932003577312496</v>
      </c>
      <c r="BH35">
        <v>56.93</v>
      </c>
    </row>
    <row r="36" spans="2:60" x14ac:dyDescent="0.5">
      <c r="D36" t="str">
        <v>micro</v>
      </c>
      <c r="H36">
        <v>9.8193241895019004E-2</v>
      </c>
      <c r="I36">
        <v>3.1508678237650203E-2</v>
      </c>
      <c r="J36">
        <v>0.21351453125043801</v>
      </c>
      <c r="K36">
        <v>0.23040919956546299</v>
      </c>
      <c r="L36">
        <v>0.17550094600482399</v>
      </c>
      <c r="M36">
        <v>0.31951469034151397</v>
      </c>
      <c r="N36">
        <v>3.0913012221423401E-2</v>
      </c>
      <c r="O36">
        <v>2.75920571536847E-2</v>
      </c>
      <c r="P36">
        <v>4.6904274884531097E-2</v>
      </c>
      <c r="Q36">
        <v>0.55112215149476396</v>
      </c>
      <c r="R36">
        <v>0</v>
      </c>
      <c r="S36">
        <v>0.43589743589743601</v>
      </c>
      <c r="T36">
        <v>32.9</v>
      </c>
      <c r="U36">
        <v>20</v>
      </c>
      <c r="V36">
        <v>8.7719298245614002E-2</v>
      </c>
      <c r="W36">
        <v>3.5087719298245598E-2</v>
      </c>
      <c r="X36">
        <v>6.14</v>
      </c>
      <c r="Y36">
        <v>20</v>
      </c>
      <c r="Z36">
        <v>6.14035087719298E-2</v>
      </c>
      <c r="AA36">
        <v>0.71428571428571397</v>
      </c>
      <c r="AB36">
        <v>4.1666666666666699E-2</v>
      </c>
      <c r="AC36">
        <v>0.14912280701754399</v>
      </c>
      <c r="AD36">
        <v>0</v>
      </c>
      <c r="AE36">
        <v>0.34210526315789502</v>
      </c>
      <c r="AF36">
        <v>0.76923076923076905</v>
      </c>
      <c r="AG36">
        <v>0.78947368421052599</v>
      </c>
      <c r="AH36">
        <v>8.9285714285714302E-2</v>
      </c>
      <c r="AI36">
        <v>32.85</v>
      </c>
      <c r="AJ36">
        <v>20</v>
      </c>
      <c r="AK36">
        <v>0.25892857142857101</v>
      </c>
      <c r="AL36">
        <v>0.43859649122806998</v>
      </c>
      <c r="AM36">
        <v>1</v>
      </c>
      <c r="AN36">
        <v>0</v>
      </c>
      <c r="AO36">
        <v>7.8947368421052599E-2</v>
      </c>
      <c r="AP36">
        <v>8.8235294117647106E-2</v>
      </c>
      <c r="AQ36">
        <v>0.14705882352941199</v>
      </c>
      <c r="AR36">
        <v>0.11764705882352899</v>
      </c>
      <c r="AS36">
        <v>1</v>
      </c>
      <c r="AT36">
        <v>0.128205128205128</v>
      </c>
      <c r="AU36">
        <v>0.36842105263157898</v>
      </c>
      <c r="AV36">
        <v>0.157894736842105</v>
      </c>
      <c r="AW36">
        <v>31.53</v>
      </c>
      <c r="AX36">
        <v>0.67099347086926697</v>
      </c>
      <c r="AY36">
        <v>0.32900652913073303</v>
      </c>
      <c r="AZ36">
        <v>6.14035087719298E-2</v>
      </c>
      <c r="BA36">
        <v>0.93859649122806998</v>
      </c>
      <c r="BB36">
        <v>0.328508236402973</v>
      </c>
      <c r="BC36">
        <v>0.671491763597027</v>
      </c>
      <c r="BD36">
        <v>0.31532787710225801</v>
      </c>
      <c r="BE36">
        <v>0.68467212289774204</v>
      </c>
      <c r="BF36">
        <v>1.3762330931464299</v>
      </c>
      <c r="BG36">
        <v>0.34405827328660699</v>
      </c>
      <c r="BH36">
        <v>34.409999999999997</v>
      </c>
    </row>
    <row r="37" spans="2:60" x14ac:dyDescent="0.5">
      <c r="D37" t="str">
        <v>small</v>
      </c>
      <c r="H37">
        <v>1.4385353095030501E-2</v>
      </c>
      <c r="I37">
        <v>2.1505376344085999E-2</v>
      </c>
      <c r="J37">
        <v>8.0143853530950299E-2</v>
      </c>
      <c r="K37">
        <v>0.18829940372506501</v>
      </c>
      <c r="L37">
        <v>0.35290572869520198</v>
      </c>
      <c r="M37">
        <v>0.45</v>
      </c>
      <c r="N37">
        <v>4.7619047619047603E-2</v>
      </c>
      <c r="O37">
        <v>2.64935988620199E-2</v>
      </c>
      <c r="P37">
        <v>5.8599550314321097E-2</v>
      </c>
      <c r="Q37">
        <v>0.40384615384615402</v>
      </c>
      <c r="R37">
        <v>0.21052631578947401</v>
      </c>
      <c r="S37">
        <v>0.3125</v>
      </c>
      <c r="T37">
        <v>30.9</v>
      </c>
      <c r="U37">
        <v>21</v>
      </c>
      <c r="V37">
        <v>0.64102564102564097</v>
      </c>
      <c r="W37">
        <v>0.64102564102564097</v>
      </c>
      <c r="X37">
        <v>64.099999999999994</v>
      </c>
      <c r="Y37">
        <v>21</v>
      </c>
      <c r="Z37">
        <v>0.487179487179487</v>
      </c>
      <c r="AA37">
        <v>0.63157894736842102</v>
      </c>
      <c r="AB37">
        <v>7.1428571428571397E-2</v>
      </c>
      <c r="AC37">
        <v>0.512820512820513</v>
      </c>
      <c r="AD37">
        <v>2.5641025641025599E-2</v>
      </c>
      <c r="AE37">
        <v>0.43589743589743601</v>
      </c>
      <c r="AF37">
        <v>0.29411764705882398</v>
      </c>
      <c r="AG37">
        <v>0.89743589743589702</v>
      </c>
      <c r="AH37">
        <v>0.41025641025641002</v>
      </c>
      <c r="AI37">
        <v>41.85</v>
      </c>
      <c r="AJ37">
        <v>21</v>
      </c>
      <c r="AK37">
        <v>0.23684210526315799</v>
      </c>
      <c r="AL37">
        <v>0.43589743589743601</v>
      </c>
      <c r="AM37">
        <v>1</v>
      </c>
      <c r="AN37">
        <v>1</v>
      </c>
      <c r="AO37">
        <v>0.20512820512820501</v>
      </c>
      <c r="AP37">
        <v>0.125</v>
      </c>
      <c r="AQ37">
        <v>0.47499999999999998</v>
      </c>
      <c r="AR37">
        <v>0.3</v>
      </c>
      <c r="AS37">
        <v>1</v>
      </c>
      <c r="AT37">
        <v>0</v>
      </c>
      <c r="AU37">
        <v>0.23529411764705899</v>
      </c>
      <c r="AV37">
        <v>0.487179487179487</v>
      </c>
      <c r="AW37">
        <v>45.84</v>
      </c>
      <c r="AX37">
        <v>0.69104251012145801</v>
      </c>
      <c r="AY37">
        <v>0.30895748987854199</v>
      </c>
      <c r="AZ37">
        <v>0.64102564102564097</v>
      </c>
      <c r="BA37">
        <v>0.35897435897435898</v>
      </c>
      <c r="BB37">
        <v>0.41848399278739801</v>
      </c>
      <c r="BC37">
        <v>0.58151600721260199</v>
      </c>
      <c r="BD37">
        <v>0.45836177925961202</v>
      </c>
      <c r="BE37">
        <v>0.54163822074038803</v>
      </c>
      <c r="BF37">
        <v>2.20891392319411</v>
      </c>
      <c r="BG37">
        <v>0.55222848079852704</v>
      </c>
      <c r="BH37">
        <v>55.22</v>
      </c>
    </row>
    <row r="38" spans="2:60" x14ac:dyDescent="0.5">
      <c r="D38" t="str">
        <v>micro</v>
      </c>
      <c r="H38">
        <v>0.25345864260400802</v>
      </c>
      <c r="I38">
        <v>6.0834256183093398E-2</v>
      </c>
      <c r="J38">
        <v>0.131367663344408</v>
      </c>
      <c r="K38">
        <v>0.39403174727482898</v>
      </c>
      <c r="L38">
        <v>5.1063649222065098E-2</v>
      </c>
      <c r="M38">
        <v>8.8670839469808499E-2</v>
      </c>
      <c r="N38">
        <v>8.8276836158192096E-2</v>
      </c>
      <c r="O38">
        <v>7.03165919497519E-2</v>
      </c>
      <c r="P38">
        <v>3.2643092880716602E-2</v>
      </c>
      <c r="Q38">
        <v>0.61250441625163898</v>
      </c>
      <c r="R38">
        <v>0.105263157894737</v>
      </c>
      <c r="S38">
        <v>0.67391304347826098</v>
      </c>
      <c r="T38">
        <v>46.39</v>
      </c>
      <c r="U38">
        <v>23</v>
      </c>
      <c r="V38">
        <v>0.42718446601941701</v>
      </c>
      <c r="W38">
        <v>0.15533980582524301</v>
      </c>
      <c r="X38">
        <v>29.13</v>
      </c>
      <c r="Y38">
        <v>23</v>
      </c>
      <c r="Z38">
        <v>0.18446601941747601</v>
      </c>
      <c r="AA38">
        <v>0.47368421052631599</v>
      </c>
      <c r="AB38">
        <v>0</v>
      </c>
      <c r="AC38">
        <v>1.94174757281553E-2</v>
      </c>
      <c r="AD38">
        <v>2.9126213592233E-2</v>
      </c>
      <c r="AE38">
        <v>0.89320388349514601</v>
      </c>
      <c r="AF38">
        <v>0.934782608695652</v>
      </c>
      <c r="AG38">
        <v>0.14563106796116501</v>
      </c>
      <c r="AH38">
        <v>0.25490196078431399</v>
      </c>
      <c r="AI38">
        <v>32.61</v>
      </c>
      <c r="AJ38">
        <v>23</v>
      </c>
      <c r="AK38">
        <v>9.7087378640776698E-2</v>
      </c>
      <c r="AL38">
        <v>8.7378640776699004E-2</v>
      </c>
      <c r="AM38">
        <v>0.78947368421052599</v>
      </c>
      <c r="AN38">
        <v>0</v>
      </c>
      <c r="AO38">
        <v>0.16504854368932001</v>
      </c>
      <c r="AP38">
        <v>0.5</v>
      </c>
      <c r="AQ38">
        <v>1</v>
      </c>
      <c r="AR38">
        <v>0</v>
      </c>
      <c r="AS38">
        <v>0.95652173913043503</v>
      </c>
      <c r="AT38">
        <v>0</v>
      </c>
      <c r="AU38">
        <v>1.0869565217391301E-2</v>
      </c>
      <c r="AV38">
        <v>5.8252427184466E-2</v>
      </c>
      <c r="AW38">
        <v>30.54</v>
      </c>
      <c r="AX38">
        <v>0.53610646079178803</v>
      </c>
      <c r="AY38">
        <v>0.46389353920821202</v>
      </c>
      <c r="AZ38">
        <v>0.29126213592233002</v>
      </c>
      <c r="BA38">
        <v>0.70873786407767003</v>
      </c>
      <c r="BB38">
        <v>0.32613482668894</v>
      </c>
      <c r="BC38">
        <v>0.67386517331106</v>
      </c>
      <c r="BD38">
        <v>0.30538599823746798</v>
      </c>
      <c r="BE38">
        <v>0.69461400176253196</v>
      </c>
      <c r="BF38">
        <v>1.4588894216405299</v>
      </c>
      <c r="BG38">
        <v>0.36472235541013198</v>
      </c>
      <c r="BH38">
        <v>36.47</v>
      </c>
    </row>
    <row r="39" spans="2:60" x14ac:dyDescent="0.5">
      <c r="D39" t="str">
        <v>small</v>
      </c>
      <c r="H39">
        <v>9.3650793650793707E-2</v>
      </c>
      <c r="I39">
        <v>0</v>
      </c>
      <c r="J39">
        <v>3.3333333333333298E-2</v>
      </c>
      <c r="K39">
        <v>0.41899961597542201</v>
      </c>
      <c r="L39">
        <v>0.210555555555556</v>
      </c>
      <c r="M39">
        <v>0.22777457757296499</v>
      </c>
      <c r="N39">
        <v>0.1</v>
      </c>
      <c r="O39">
        <v>0.32007936507936502</v>
      </c>
      <c r="P39">
        <v>5.5555555555555497E-3</v>
      </c>
      <c r="Q39">
        <v>0.43518518518518501</v>
      </c>
      <c r="R39">
        <v>6.4516129032258104E-2</v>
      </c>
      <c r="S39">
        <v>0.34615384615384598</v>
      </c>
      <c r="T39">
        <v>28.2</v>
      </c>
      <c r="U39">
        <v>24</v>
      </c>
      <c r="V39">
        <v>0.72222222222222199</v>
      </c>
      <c r="W39">
        <v>0.69444444444444398</v>
      </c>
      <c r="X39">
        <v>70.83</v>
      </c>
      <c r="Y39">
        <v>24</v>
      </c>
      <c r="Z39">
        <v>0.86111111111111105</v>
      </c>
      <c r="AA39">
        <v>0.61290322580645196</v>
      </c>
      <c r="AB39">
        <v>0</v>
      </c>
      <c r="AC39">
        <v>0.41666666666666702</v>
      </c>
      <c r="AD39">
        <v>0.33333333333333298</v>
      </c>
      <c r="AE39">
        <v>0.72222222222222199</v>
      </c>
      <c r="AF39">
        <v>0.57692307692307698</v>
      </c>
      <c r="AG39">
        <v>0.194444444444444</v>
      </c>
      <c r="AH39">
        <v>0.41666666666666702</v>
      </c>
      <c r="AI39">
        <v>45.94</v>
      </c>
      <c r="AJ39">
        <v>24</v>
      </c>
      <c r="AK39">
        <v>0.16666666666666699</v>
      </c>
      <c r="AL39">
        <v>0.41666666666666702</v>
      </c>
      <c r="AM39">
        <v>1</v>
      </c>
      <c r="AN39">
        <v>0</v>
      </c>
      <c r="AO39">
        <v>0.16666666666666699</v>
      </c>
      <c r="AP39">
        <v>0.3</v>
      </c>
      <c r="AQ39">
        <v>0.2</v>
      </c>
      <c r="AR39">
        <v>0.4</v>
      </c>
      <c r="AS39">
        <v>0.96153846153846201</v>
      </c>
      <c r="AT39">
        <v>0</v>
      </c>
      <c r="AU39">
        <v>3.8461538461538498E-2</v>
      </c>
      <c r="AV39">
        <v>0.13888888888888901</v>
      </c>
      <c r="AW39">
        <v>31.57</v>
      </c>
      <c r="AX39">
        <v>0.71804827987623698</v>
      </c>
      <c r="AY39">
        <v>0.28195172012376302</v>
      </c>
      <c r="AZ39">
        <v>0.70833333333333304</v>
      </c>
      <c r="BA39">
        <v>0.29166666666666702</v>
      </c>
      <c r="BB39">
        <v>0.45936341635266398</v>
      </c>
      <c r="BC39">
        <v>0.54063658364733602</v>
      </c>
      <c r="BD39">
        <v>0.31574074074074099</v>
      </c>
      <c r="BE39">
        <v>0.68425925925925901</v>
      </c>
      <c r="BF39">
        <v>2.20148577030298</v>
      </c>
      <c r="BG39">
        <v>0.550371442575744</v>
      </c>
      <c r="BH39">
        <v>55.04</v>
      </c>
    </row>
    <row r="40" spans="2:60" x14ac:dyDescent="0.5">
      <c r="D40" t="str">
        <v>micro</v>
      </c>
      <c r="H40">
        <v>0.113050304067217</v>
      </c>
      <c r="I40">
        <v>8.29248366013072E-2</v>
      </c>
      <c r="J40">
        <v>6.9030676136968006E-2</v>
      </c>
      <c r="K40">
        <v>0.25488339526708198</v>
      </c>
      <c r="L40">
        <v>0.155147164417134</v>
      </c>
      <c r="M40">
        <v>0.21498894916616401</v>
      </c>
      <c r="N40">
        <v>0.106874447391689</v>
      </c>
      <c r="O40">
        <v>0.115452058490033</v>
      </c>
      <c r="P40">
        <v>5.11863663762398E-2</v>
      </c>
      <c r="Q40">
        <v>0.44789094650205802</v>
      </c>
      <c r="R40">
        <v>0.78787878787878796</v>
      </c>
      <c r="S40">
        <v>0.65217391304347805</v>
      </c>
      <c r="T40">
        <v>62.93</v>
      </c>
      <c r="U40">
        <v>26</v>
      </c>
      <c r="V40">
        <v>0.51851851851851805</v>
      </c>
      <c r="W40">
        <v>0.45679012345678999</v>
      </c>
      <c r="X40">
        <v>48.77</v>
      </c>
      <c r="Y40">
        <v>26</v>
      </c>
      <c r="Z40">
        <v>0.407407407407407</v>
      </c>
      <c r="AA40">
        <v>0.84848484848484895</v>
      </c>
      <c r="AB40">
        <v>6.5573770491803296E-2</v>
      </c>
      <c r="AC40">
        <v>2.4691358024691398E-2</v>
      </c>
      <c r="AD40">
        <v>1.2345679012345699E-2</v>
      </c>
      <c r="AE40">
        <v>0.28395061728395099</v>
      </c>
      <c r="AF40">
        <v>0.82608695652173902</v>
      </c>
      <c r="AG40">
        <v>0.296296296296296</v>
      </c>
      <c r="AH40">
        <v>0.37037037037037002</v>
      </c>
      <c r="AI40">
        <v>34.840000000000003</v>
      </c>
      <c r="AJ40">
        <v>26</v>
      </c>
      <c r="AK40">
        <v>0.12345679012345701</v>
      </c>
      <c r="AL40">
        <v>0.12345679012345701</v>
      </c>
      <c r="AM40">
        <v>0.96969696969696995</v>
      </c>
      <c r="AN40">
        <v>0.25</v>
      </c>
      <c r="AO40">
        <v>0.16049382716049401</v>
      </c>
      <c r="AP40">
        <v>0.5</v>
      </c>
      <c r="AQ40">
        <v>0</v>
      </c>
      <c r="AR40">
        <v>0</v>
      </c>
      <c r="AS40">
        <v>1</v>
      </c>
      <c r="AT40">
        <v>0</v>
      </c>
      <c r="AU40">
        <v>0.13043478260869601</v>
      </c>
      <c r="AV40">
        <v>0.22222222222222199</v>
      </c>
      <c r="AW40">
        <v>29</v>
      </c>
      <c r="AX40">
        <v>0.37068545085855897</v>
      </c>
      <c r="AY40">
        <v>0.62931454914144103</v>
      </c>
      <c r="AZ40">
        <v>0.48765432098765399</v>
      </c>
      <c r="BA40">
        <v>0.51234567901234596</v>
      </c>
      <c r="BB40">
        <v>0.34835636709927198</v>
      </c>
      <c r="BC40">
        <v>0.65164363290072802</v>
      </c>
      <c r="BD40">
        <v>0.28998011516127498</v>
      </c>
      <c r="BE40">
        <v>0.71001988483872502</v>
      </c>
      <c r="BF40">
        <v>1.49667625410676</v>
      </c>
      <c r="BG40">
        <v>0.37416906352668999</v>
      </c>
      <c r="BH40">
        <v>37.42</v>
      </c>
    </row>
    <row r="41" spans="2:60" x14ac:dyDescent="0.5">
      <c r="D41" t="str">
        <v>small</v>
      </c>
      <c r="H41">
        <v>0.160297139244508</v>
      </c>
      <c r="I41">
        <v>3.7037037037037E-2</v>
      </c>
      <c r="J41">
        <v>4.0372609451556803E-2</v>
      </c>
      <c r="K41">
        <v>0.22765768588137</v>
      </c>
      <c r="L41">
        <v>8.9056424845898499E-2</v>
      </c>
      <c r="M41">
        <v>0.14824561403508801</v>
      </c>
      <c r="N41">
        <v>0.188405797101449</v>
      </c>
      <c r="O41">
        <v>0.15904761904761899</v>
      </c>
      <c r="P41">
        <v>0.16645803698435299</v>
      </c>
      <c r="Q41">
        <v>0.34921652421652399</v>
      </c>
      <c r="R41">
        <v>0.39285714285714302</v>
      </c>
      <c r="S41">
        <v>0.5</v>
      </c>
      <c r="T41">
        <v>41.4</v>
      </c>
      <c r="U41">
        <v>27</v>
      </c>
      <c r="V41">
        <v>0.92500000000000004</v>
      </c>
      <c r="W41">
        <v>0.75</v>
      </c>
      <c r="X41">
        <v>83.75</v>
      </c>
      <c r="Y41">
        <v>27</v>
      </c>
      <c r="Z41">
        <v>0.7</v>
      </c>
      <c r="AA41">
        <v>0.35714285714285698</v>
      </c>
      <c r="AB41">
        <v>5.7142857142857099E-2</v>
      </c>
      <c r="AC41">
        <v>0.52500000000000002</v>
      </c>
      <c r="AD41">
        <v>0.25</v>
      </c>
      <c r="AE41">
        <v>0.42499999999999999</v>
      </c>
      <c r="AF41">
        <v>0.88235294117647101</v>
      </c>
      <c r="AG41">
        <v>0.52500000000000002</v>
      </c>
      <c r="AH41">
        <v>0.5</v>
      </c>
      <c r="AI41">
        <v>46.91</v>
      </c>
      <c r="AJ41">
        <v>27</v>
      </c>
      <c r="AK41">
        <v>0.25</v>
      </c>
      <c r="AL41">
        <v>0.2</v>
      </c>
      <c r="AM41">
        <v>0.96428571428571397</v>
      </c>
      <c r="AN41">
        <v>0</v>
      </c>
      <c r="AO41">
        <v>0.1</v>
      </c>
      <c r="AP41">
        <v>0.35714285714285698</v>
      </c>
      <c r="AQ41">
        <v>0.119047619047619</v>
      </c>
      <c r="AR41">
        <v>0.33333333333333298</v>
      </c>
      <c r="AS41">
        <v>0.94117647058823495</v>
      </c>
      <c r="AT41">
        <v>0</v>
      </c>
      <c r="AU41">
        <v>5.8823529411764698E-2</v>
      </c>
      <c r="AV41">
        <v>0.52500000000000002</v>
      </c>
      <c r="AW41">
        <v>32.07</v>
      </c>
      <c r="AX41">
        <v>0.58597544430877802</v>
      </c>
      <c r="AY41">
        <v>0.41402455569122198</v>
      </c>
      <c r="AZ41">
        <v>0.83750000000000002</v>
      </c>
      <c r="BA41">
        <v>0.16250000000000001</v>
      </c>
      <c r="BB41">
        <v>0.46907096171801999</v>
      </c>
      <c r="BC41">
        <v>0.53092903828198001</v>
      </c>
      <c r="BD41">
        <v>0.32073412698412701</v>
      </c>
      <c r="BE41">
        <v>0.67926587301587305</v>
      </c>
      <c r="BF41">
        <v>2.21328053301092</v>
      </c>
      <c r="BG41">
        <v>0.55332013325273099</v>
      </c>
      <c r="BH41">
        <v>55.33</v>
      </c>
    </row>
    <row r="42" spans="2:60" x14ac:dyDescent="0.5">
      <c r="D42" t="str">
        <v>micro</v>
      </c>
      <c r="H42">
        <v>0.33046318303357203</v>
      </c>
      <c r="I42">
        <v>0.13832733650853099</v>
      </c>
      <c r="J42">
        <v>0.13327087362991599</v>
      </c>
      <c r="K42">
        <v>0.16464701627700501</v>
      </c>
      <c r="L42">
        <v>2.9924242424242398E-2</v>
      </c>
      <c r="M42">
        <v>5.6547619047618999E-2</v>
      </c>
      <c r="N42">
        <v>4.1844870607604098E-2</v>
      </c>
      <c r="O42">
        <v>0.14099561403508801</v>
      </c>
      <c r="P42">
        <v>0.16254432624113499</v>
      </c>
      <c r="Q42">
        <v>0.59728188239786195</v>
      </c>
      <c r="R42">
        <v>0.33333333333333298</v>
      </c>
      <c r="S42">
        <v>0.25</v>
      </c>
      <c r="T42">
        <v>39.35</v>
      </c>
      <c r="U42">
        <v>29</v>
      </c>
      <c r="V42">
        <v>0.41237113402061898</v>
      </c>
      <c r="W42">
        <v>0.15463917525773199</v>
      </c>
      <c r="X42">
        <v>28.35</v>
      </c>
      <c r="Y42">
        <v>29</v>
      </c>
      <c r="Z42">
        <v>9.2783505154639206E-2</v>
      </c>
      <c r="AA42">
        <v>0.55555555555555602</v>
      </c>
      <c r="AB42">
        <v>1.9230769230769201E-2</v>
      </c>
      <c r="AC42">
        <v>1.03092783505155E-2</v>
      </c>
      <c r="AD42">
        <v>1.03092783505155E-2</v>
      </c>
      <c r="AE42">
        <v>4.1237113402061903E-2</v>
      </c>
      <c r="AF42">
        <v>0.5</v>
      </c>
      <c r="AG42">
        <v>0.27835051546391798</v>
      </c>
      <c r="AH42">
        <v>0.298969072164948</v>
      </c>
      <c r="AI42">
        <v>20.07</v>
      </c>
      <c r="AJ42">
        <v>29</v>
      </c>
      <c r="AK42">
        <v>0.180851063829787</v>
      </c>
      <c r="AL42">
        <v>0.20618556701030899</v>
      </c>
      <c r="AM42">
        <v>0.88888888888888895</v>
      </c>
      <c r="AN42">
        <v>0</v>
      </c>
      <c r="AO42">
        <v>2.06185567010309E-2</v>
      </c>
      <c r="AP42">
        <v>1</v>
      </c>
      <c r="AQ42">
        <v>1</v>
      </c>
      <c r="AR42">
        <v>0</v>
      </c>
      <c r="AS42">
        <v>0.75</v>
      </c>
      <c r="AT42">
        <v>0.25</v>
      </c>
      <c r="AU42">
        <v>0</v>
      </c>
      <c r="AV42">
        <v>0.134020618556701</v>
      </c>
      <c r="AW42">
        <v>36.92</v>
      </c>
      <c r="AX42">
        <v>0.60646159475626804</v>
      </c>
      <c r="AY42">
        <v>0.39353840524373201</v>
      </c>
      <c r="AZ42">
        <v>0.28350515463917503</v>
      </c>
      <c r="BA42">
        <v>0.71649484536082497</v>
      </c>
      <c r="BB42">
        <v>0.20074945418588</v>
      </c>
      <c r="BC42">
        <v>0.79925054581412003</v>
      </c>
      <c r="BD42">
        <v>0.36921372458222601</v>
      </c>
      <c r="BE42">
        <v>0.63078627541777399</v>
      </c>
      <c r="BF42">
        <v>1.4599299281635501</v>
      </c>
      <c r="BG42">
        <v>0.36498248204088701</v>
      </c>
      <c r="BH42">
        <v>36.5</v>
      </c>
    </row>
    <row r="43" spans="2:60" x14ac:dyDescent="0.5">
      <c r="D43" t="str">
        <v>small</v>
      </c>
      <c r="H43">
        <v>8.1440818751743096E-2</v>
      </c>
      <c r="I43">
        <v>0.113756613756614</v>
      </c>
      <c r="J43">
        <v>0.12107843137254901</v>
      </c>
      <c r="K43">
        <v>0.15706964604023399</v>
      </c>
      <c r="L43">
        <v>6.0100840336134401E-2</v>
      </c>
      <c r="M43">
        <v>0.15613063407181099</v>
      </c>
      <c r="N43">
        <v>0.133333333333333</v>
      </c>
      <c r="O43">
        <v>0.10680213903743301</v>
      </c>
      <c r="P43">
        <v>0.18453815465580201</v>
      </c>
      <c r="Q43">
        <v>0.36324786324786301</v>
      </c>
      <c r="R43">
        <v>0.21052631578947401</v>
      </c>
      <c r="S43">
        <v>0.46666666666666701</v>
      </c>
      <c r="T43">
        <v>34.68</v>
      </c>
      <c r="U43">
        <v>30</v>
      </c>
      <c r="V43">
        <v>0.88461538461538503</v>
      </c>
      <c r="W43">
        <v>0.69230769230769196</v>
      </c>
      <c r="X43">
        <v>78.849999999999994</v>
      </c>
      <c r="Y43">
        <v>30</v>
      </c>
      <c r="Z43">
        <v>0.73076923076923095</v>
      </c>
      <c r="AA43">
        <v>0.73684210526315796</v>
      </c>
      <c r="AB43">
        <v>5.8823529411764698E-2</v>
      </c>
      <c r="AC43">
        <v>0.34615384615384598</v>
      </c>
      <c r="AD43">
        <v>0.15384615384615399</v>
      </c>
      <c r="AE43">
        <v>0.57692307692307698</v>
      </c>
      <c r="AF43">
        <v>0.66666666666666696</v>
      </c>
      <c r="AG43">
        <v>0.69230769230769196</v>
      </c>
      <c r="AH43">
        <v>0.73076923076923095</v>
      </c>
      <c r="AI43">
        <v>52.15</v>
      </c>
      <c r="AJ43">
        <v>30</v>
      </c>
      <c r="AK43">
        <v>0.44</v>
      </c>
      <c r="AL43">
        <v>0.38461538461538503</v>
      </c>
      <c r="AM43">
        <v>1</v>
      </c>
      <c r="AN43">
        <v>1</v>
      </c>
      <c r="AO43">
        <v>0.30769230769230799</v>
      </c>
      <c r="AP43">
        <v>5.5555555555555601E-2</v>
      </c>
      <c r="AQ43">
        <v>0.40972222222222199</v>
      </c>
      <c r="AR43">
        <v>0.29166666666666702</v>
      </c>
      <c r="AS43">
        <v>0.93333333333333302</v>
      </c>
      <c r="AT43">
        <v>6.6666666666666693E-2</v>
      </c>
      <c r="AU43">
        <v>0.33333333333333298</v>
      </c>
      <c r="AV43">
        <v>0.46153846153846201</v>
      </c>
      <c r="AW43">
        <v>47.37</v>
      </c>
      <c r="AX43">
        <v>0.65318638476533197</v>
      </c>
      <c r="AY43">
        <v>0.34681361523466803</v>
      </c>
      <c r="AZ43">
        <v>0.78846153846153799</v>
      </c>
      <c r="BA43">
        <v>0.21153846153846201</v>
      </c>
      <c r="BB43">
        <v>0.52145572579009103</v>
      </c>
      <c r="BC43">
        <v>0.47854427420990903</v>
      </c>
      <c r="BD43">
        <v>0.473676994301994</v>
      </c>
      <c r="BE43">
        <v>0.52632300569800605</v>
      </c>
      <c r="BF43">
        <v>2.43678064331896</v>
      </c>
      <c r="BG43">
        <v>0.60919516082973901</v>
      </c>
      <c r="BH43">
        <v>60.92</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8B7F8-9FAC-4215-86C3-3F456AB63E7C}">
  <dimension ref="A1:BH81"/>
  <sheetViews>
    <sheetView topLeftCell="B1" zoomScale="80" zoomScaleNormal="80" workbookViewId="0">
      <selection activeCell="F1" sqref="F1:BG1048576"/>
    </sheetView>
  </sheetViews>
  <sheetFormatPr defaultRowHeight="14.35" x14ac:dyDescent="0.5"/>
  <cols>
    <col min="1" max="1" width="10.17578125" bestFit="1" customWidth="1"/>
    <col min="2" max="2" width="4" bestFit="1" customWidth="1"/>
    <col min="3" max="3" width="17.76171875" bestFit="1" customWidth="1"/>
    <col min="4" max="4" width="16.17578125" bestFit="1" customWidth="1"/>
    <col min="5" max="5" width="4" bestFit="1" customWidth="1"/>
    <col min="6" max="6" width="5.41015625" hidden="1" customWidth="1"/>
    <col min="7" max="7" width="5.46875" hidden="1" customWidth="1"/>
    <col min="8" max="16" width="18.3515625" hidden="1" customWidth="1"/>
    <col min="17" max="17" width="17.3515625" hidden="1" customWidth="1"/>
    <col min="18" max="18" width="29.9375" hidden="1" customWidth="1"/>
    <col min="19" max="19" width="30.8203125" hidden="1" customWidth="1"/>
    <col min="20" max="20" width="19.52734375" hidden="1" customWidth="1"/>
    <col min="21" max="21" width="5.46875" hidden="1" customWidth="1"/>
    <col min="22" max="23" width="18.3515625" hidden="1" customWidth="1"/>
    <col min="24" max="24" width="22.46875" hidden="1" customWidth="1"/>
    <col min="25" max="25" width="6.8203125" hidden="1" customWidth="1"/>
    <col min="26" max="26" width="19.76171875" hidden="1" customWidth="1"/>
    <col min="27" max="27" width="22.17578125" hidden="1" customWidth="1"/>
    <col min="28" max="28" width="18.703125" hidden="1" customWidth="1"/>
    <col min="29" max="30" width="18.3515625" hidden="1" customWidth="1"/>
    <col min="31" max="31" width="18.87890625" hidden="1" customWidth="1"/>
    <col min="32" max="32" width="21.3515625" hidden="1" customWidth="1"/>
    <col min="33" max="33" width="20.5859375" hidden="1" customWidth="1"/>
    <col min="34" max="34" width="20.76171875" hidden="1" customWidth="1"/>
    <col min="35" max="35" width="21.9375" hidden="1" customWidth="1"/>
    <col min="36" max="36" width="6.9375" hidden="1" customWidth="1"/>
    <col min="37" max="37" width="18.3515625" hidden="1" customWidth="1"/>
    <col min="38" max="38" width="20.46875" hidden="1" customWidth="1"/>
    <col min="39" max="39" width="29.05859375" hidden="1" customWidth="1"/>
    <col min="40" max="40" width="20.8203125" hidden="1" customWidth="1"/>
    <col min="41" max="41" width="27.87890625" hidden="1" customWidth="1"/>
    <col min="42" max="42" width="20.9375" hidden="1" customWidth="1"/>
    <col min="43" max="44" width="17.3515625" hidden="1" customWidth="1"/>
    <col min="45" max="45" width="29.9375" hidden="1" customWidth="1"/>
    <col min="46" max="46" width="18.3515625" hidden="1" customWidth="1"/>
    <col min="47" max="47" width="20.41015625" hidden="1" customWidth="1"/>
    <col min="48" max="48" width="18.3515625" hidden="1" customWidth="1"/>
    <col min="49" max="49" width="17.8203125" hidden="1" customWidth="1"/>
    <col min="50" max="50" width="17.52734375" hidden="1" customWidth="1"/>
    <col min="51" max="51" width="17.87890625" hidden="1" customWidth="1"/>
    <col min="52" max="52" width="20.52734375" hidden="1" customWidth="1"/>
    <col min="53" max="53" width="20.87890625" hidden="1" customWidth="1"/>
    <col min="54" max="54" width="20" hidden="1" customWidth="1"/>
    <col min="55" max="55" width="20.3515625" hidden="1" customWidth="1"/>
    <col min="56" max="56" width="15.87890625" hidden="1" customWidth="1"/>
    <col min="57" max="57" width="16.234375" hidden="1" customWidth="1"/>
    <col min="58" max="58" width="12.703125" hidden="1" customWidth="1"/>
    <col min="59" max="59" width="16.46875" hidden="1" customWidth="1"/>
    <col min="60" max="60" width="17.5859375" customWidth="1"/>
  </cols>
  <sheetData>
    <row r="1" spans="1:60" x14ac:dyDescent="0.5">
      <c r="A1" t="s">
        <v>51</v>
      </c>
      <c r="B1" t="s">
        <v>52</v>
      </c>
      <c r="C1" t="s">
        <v>0</v>
      </c>
      <c r="D1" t="s">
        <v>32</v>
      </c>
      <c r="E1" t="s">
        <v>2</v>
      </c>
      <c r="F1" t="s">
        <v>641</v>
      </c>
      <c r="G1" t="s">
        <v>642</v>
      </c>
      <c r="H1" t="s">
        <v>60</v>
      </c>
      <c r="I1" t="s">
        <v>61</v>
      </c>
      <c r="J1" t="s">
        <v>62</v>
      </c>
      <c r="K1" t="s">
        <v>63</v>
      </c>
      <c r="L1" t="s">
        <v>64</v>
      </c>
      <c r="M1" t="s">
        <v>65</v>
      </c>
      <c r="N1" t="s">
        <v>66</v>
      </c>
      <c r="O1" t="s">
        <v>67</v>
      </c>
      <c r="P1" t="s">
        <v>68</v>
      </c>
      <c r="Q1" t="s">
        <v>69</v>
      </c>
      <c r="R1" t="s">
        <v>70</v>
      </c>
      <c r="S1" t="s">
        <v>71</v>
      </c>
      <c r="T1" t="s">
        <v>53</v>
      </c>
      <c r="U1" t="s">
        <v>72</v>
      </c>
      <c r="V1" t="s">
        <v>73</v>
      </c>
      <c r="W1" t="s">
        <v>74</v>
      </c>
      <c r="X1" t="s">
        <v>54</v>
      </c>
      <c r="Y1" t="s">
        <v>75</v>
      </c>
      <c r="Z1" t="s">
        <v>76</v>
      </c>
      <c r="AA1" t="s">
        <v>77</v>
      </c>
      <c r="AB1" t="s">
        <v>78</v>
      </c>
      <c r="AC1" t="s">
        <v>79</v>
      </c>
      <c r="AD1" t="s">
        <v>80</v>
      </c>
      <c r="AE1" t="s">
        <v>81</v>
      </c>
      <c r="AF1" t="s">
        <v>82</v>
      </c>
      <c r="AG1" t="s">
        <v>83</v>
      </c>
      <c r="AH1" t="s">
        <v>84</v>
      </c>
      <c r="AI1" t="s">
        <v>55</v>
      </c>
      <c r="AJ1" t="s">
        <v>85</v>
      </c>
      <c r="AK1" t="s">
        <v>86</v>
      </c>
      <c r="AL1" t="s">
        <v>87</v>
      </c>
      <c r="AM1" t="s">
        <v>88</v>
      </c>
      <c r="AN1" t="s">
        <v>89</v>
      </c>
      <c r="AO1" t="s">
        <v>90</v>
      </c>
      <c r="AP1" t="s">
        <v>91</v>
      </c>
      <c r="AQ1" t="s">
        <v>92</v>
      </c>
      <c r="AR1" t="s">
        <v>93</v>
      </c>
      <c r="AS1" t="s">
        <v>94</v>
      </c>
      <c r="AT1" t="s">
        <v>95</v>
      </c>
      <c r="AU1" t="s">
        <v>96</v>
      </c>
      <c r="AV1" t="s">
        <v>97</v>
      </c>
      <c r="AW1" t="s">
        <v>56</v>
      </c>
      <c r="AX1" t="s">
        <v>3</v>
      </c>
      <c r="AY1" t="s">
        <v>4</v>
      </c>
      <c r="AZ1" t="s">
        <v>5</v>
      </c>
      <c r="BA1" t="s">
        <v>6</v>
      </c>
      <c r="BB1" t="s">
        <v>7</v>
      </c>
      <c r="BC1" t="s">
        <v>8</v>
      </c>
      <c r="BD1" t="s">
        <v>9</v>
      </c>
      <c r="BE1" t="s">
        <v>10</v>
      </c>
      <c r="BF1" t="s">
        <v>11</v>
      </c>
      <c r="BG1" t="s">
        <v>12</v>
      </c>
      <c r="BH1" t="s">
        <v>13</v>
      </c>
    </row>
    <row r="2" spans="1:60" x14ac:dyDescent="0.5">
      <c r="A2">
        <v>1</v>
      </c>
      <c r="B2">
        <v>1</v>
      </c>
      <c r="C2" s="1" t="s">
        <v>14</v>
      </c>
      <c r="D2" s="1" t="s">
        <v>33</v>
      </c>
      <c r="E2">
        <v>15</v>
      </c>
      <c r="F2" s="1" t="s">
        <v>98</v>
      </c>
      <c r="G2" s="1" t="s">
        <v>500</v>
      </c>
      <c r="H2" s="1" t="s">
        <v>1492</v>
      </c>
      <c r="I2" s="1" t="s">
        <v>1493</v>
      </c>
      <c r="J2" s="1" t="s">
        <v>1494</v>
      </c>
      <c r="K2" s="1" t="s">
        <v>1495</v>
      </c>
      <c r="L2" s="1" t="s">
        <v>1496</v>
      </c>
      <c r="M2" s="1" t="s">
        <v>1497</v>
      </c>
      <c r="N2" s="1" t="s">
        <v>1106</v>
      </c>
      <c r="O2" s="1" t="s">
        <v>1498</v>
      </c>
      <c r="P2" s="1" t="s">
        <v>1499</v>
      </c>
      <c r="Q2" s="1" t="s">
        <v>1500</v>
      </c>
      <c r="R2" s="1" t="s">
        <v>130</v>
      </c>
      <c r="S2" s="1" t="s">
        <v>693</v>
      </c>
      <c r="T2">
        <v>26.39</v>
      </c>
      <c r="U2" s="1" t="s">
        <v>98</v>
      </c>
      <c r="V2" s="1" t="s">
        <v>524</v>
      </c>
      <c r="W2" s="1" t="s">
        <v>524</v>
      </c>
      <c r="X2">
        <v>26.67</v>
      </c>
      <c r="Y2" s="1" t="s">
        <v>98</v>
      </c>
      <c r="Z2" s="1" t="s">
        <v>302</v>
      </c>
      <c r="AA2" s="1" t="s">
        <v>98</v>
      </c>
      <c r="AB2" s="1" t="s">
        <v>191</v>
      </c>
      <c r="AC2" s="1" t="s">
        <v>367</v>
      </c>
      <c r="AD2" s="1" t="s">
        <v>130</v>
      </c>
      <c r="AE2" s="1" t="s">
        <v>125</v>
      </c>
      <c r="AF2" s="1" t="s">
        <v>183</v>
      </c>
      <c r="AG2" s="1" t="s">
        <v>122</v>
      </c>
      <c r="AH2" s="1" t="s">
        <v>585</v>
      </c>
      <c r="AI2">
        <v>44.07</v>
      </c>
      <c r="AJ2" s="1" t="s">
        <v>98</v>
      </c>
      <c r="AK2" s="1" t="s">
        <v>122</v>
      </c>
      <c r="AL2" s="1" t="s">
        <v>125</v>
      </c>
      <c r="AM2" s="1" t="s">
        <v>98</v>
      </c>
      <c r="AN2" s="1" t="s">
        <v>130</v>
      </c>
      <c r="AO2" s="1" t="s">
        <v>367</v>
      </c>
      <c r="AP2" s="1" t="s">
        <v>277</v>
      </c>
      <c r="AQ2" s="1" t="s">
        <v>130</v>
      </c>
      <c r="AR2" s="1" t="s">
        <v>277</v>
      </c>
      <c r="AS2" s="1" t="s">
        <v>98</v>
      </c>
      <c r="AT2" s="1" t="s">
        <v>130</v>
      </c>
      <c r="AU2" s="1" t="s">
        <v>122</v>
      </c>
      <c r="AV2" s="1" t="s">
        <v>585</v>
      </c>
      <c r="AW2">
        <v>42.78</v>
      </c>
      <c r="AX2">
        <v>0.73611111111111105</v>
      </c>
      <c r="AY2">
        <v>0.26388888888888901</v>
      </c>
      <c r="AZ2">
        <v>0.266666666666667</v>
      </c>
      <c r="BA2">
        <v>0.73333333333333295</v>
      </c>
      <c r="BB2">
        <v>0.44074074074074099</v>
      </c>
      <c r="BC2">
        <v>0.55925925925925901</v>
      </c>
      <c r="BD2">
        <v>0.42777777777777798</v>
      </c>
      <c r="BE2">
        <v>0.57222222222222197</v>
      </c>
      <c r="BF2">
        <v>1.8712962962963</v>
      </c>
      <c r="BG2">
        <v>0.467824074074074</v>
      </c>
      <c r="BH2">
        <v>46.78</v>
      </c>
    </row>
    <row r="3" spans="1:60" x14ac:dyDescent="0.5">
      <c r="A3">
        <v>2</v>
      </c>
      <c r="B3">
        <v>2</v>
      </c>
      <c r="C3" s="1" t="s">
        <v>14</v>
      </c>
      <c r="D3" s="1" t="s">
        <v>34</v>
      </c>
      <c r="E3">
        <v>4</v>
      </c>
      <c r="F3" s="1" t="s">
        <v>132</v>
      </c>
      <c r="G3" s="1" t="s">
        <v>197</v>
      </c>
      <c r="H3" s="1" t="s">
        <v>382</v>
      </c>
      <c r="I3" s="1" t="s">
        <v>130</v>
      </c>
      <c r="J3" s="1" t="s">
        <v>1501</v>
      </c>
      <c r="K3" s="1" t="s">
        <v>1502</v>
      </c>
      <c r="L3" s="1" t="s">
        <v>382</v>
      </c>
      <c r="M3" s="1" t="s">
        <v>334</v>
      </c>
      <c r="N3" s="1" t="s">
        <v>130</v>
      </c>
      <c r="O3" s="1" t="s">
        <v>130</v>
      </c>
      <c r="P3" s="1" t="s">
        <v>810</v>
      </c>
      <c r="Q3" s="1" t="s">
        <v>1503</v>
      </c>
      <c r="R3" s="1" t="s">
        <v>130</v>
      </c>
      <c r="S3" s="1" t="s">
        <v>98</v>
      </c>
      <c r="T3">
        <v>48.96</v>
      </c>
      <c r="U3" s="1" t="s">
        <v>132</v>
      </c>
      <c r="V3" s="1" t="s">
        <v>277</v>
      </c>
      <c r="W3" s="1" t="s">
        <v>277</v>
      </c>
      <c r="X3">
        <v>50</v>
      </c>
      <c r="Y3" s="1" t="s">
        <v>132</v>
      </c>
      <c r="Z3" s="1" t="s">
        <v>196</v>
      </c>
      <c r="AA3" s="1" t="s">
        <v>98</v>
      </c>
      <c r="AB3" s="1" t="s">
        <v>130</v>
      </c>
      <c r="AC3" s="1" t="s">
        <v>277</v>
      </c>
      <c r="AD3" s="1" t="s">
        <v>130</v>
      </c>
      <c r="AE3" s="1" t="s">
        <v>277</v>
      </c>
      <c r="AF3" s="1" t="s">
        <v>277</v>
      </c>
      <c r="AG3" s="1" t="s">
        <v>176</v>
      </c>
      <c r="AH3" s="1" t="s">
        <v>98</v>
      </c>
      <c r="AI3">
        <v>50</v>
      </c>
      <c r="AJ3" s="1" t="s">
        <v>132</v>
      </c>
      <c r="AK3" s="1" t="s">
        <v>277</v>
      </c>
      <c r="AL3" s="1" t="s">
        <v>277</v>
      </c>
      <c r="AM3" s="1" t="s">
        <v>98</v>
      </c>
      <c r="AN3" s="1" t="s">
        <v>130</v>
      </c>
      <c r="AO3" s="1" t="s">
        <v>130</v>
      </c>
      <c r="AP3" s="1" t="s">
        <v>277</v>
      </c>
      <c r="AQ3" s="1" t="s">
        <v>277</v>
      </c>
      <c r="AR3" s="1" t="s">
        <v>130</v>
      </c>
      <c r="AS3" s="1" t="s">
        <v>98</v>
      </c>
      <c r="AT3" s="1" t="s">
        <v>130</v>
      </c>
      <c r="AU3" s="1" t="s">
        <v>130</v>
      </c>
      <c r="AV3" s="1" t="s">
        <v>176</v>
      </c>
      <c r="AW3">
        <v>39.58</v>
      </c>
      <c r="AX3">
        <v>0.51041666666666696</v>
      </c>
      <c r="AY3">
        <v>0.48958333333333298</v>
      </c>
      <c r="AZ3">
        <v>0.5</v>
      </c>
      <c r="BA3">
        <v>0.5</v>
      </c>
      <c r="BB3">
        <v>0.5</v>
      </c>
      <c r="BC3">
        <v>0.5</v>
      </c>
      <c r="BD3">
        <v>0.39583333333333298</v>
      </c>
      <c r="BE3">
        <v>0.60416666666666696</v>
      </c>
      <c r="BF3">
        <v>1.90625</v>
      </c>
      <c r="BG3">
        <v>0.4765625</v>
      </c>
      <c r="BH3">
        <v>47.66</v>
      </c>
    </row>
    <row r="4" spans="1:60" x14ac:dyDescent="0.5">
      <c r="A4">
        <v>4</v>
      </c>
      <c r="B4">
        <v>4</v>
      </c>
      <c r="C4" s="1" t="s">
        <v>14</v>
      </c>
      <c r="D4" s="1" t="s">
        <v>35</v>
      </c>
      <c r="E4">
        <v>15</v>
      </c>
      <c r="F4" s="1" t="s">
        <v>197</v>
      </c>
      <c r="G4" s="1" t="s">
        <v>500</v>
      </c>
      <c r="H4" s="1" t="s">
        <v>1504</v>
      </c>
      <c r="I4" s="1" t="s">
        <v>1505</v>
      </c>
      <c r="J4" s="1" t="s">
        <v>1506</v>
      </c>
      <c r="K4" s="1" t="s">
        <v>1507</v>
      </c>
      <c r="L4" s="1" t="s">
        <v>1508</v>
      </c>
      <c r="M4" s="1" t="s">
        <v>195</v>
      </c>
      <c r="N4" s="1" t="s">
        <v>841</v>
      </c>
      <c r="O4" s="1" t="s">
        <v>1225</v>
      </c>
      <c r="P4" s="1" t="s">
        <v>1509</v>
      </c>
      <c r="Q4" s="1" t="s">
        <v>1500</v>
      </c>
      <c r="R4" s="1" t="s">
        <v>196</v>
      </c>
      <c r="S4" s="1" t="s">
        <v>496</v>
      </c>
      <c r="T4">
        <v>29.85</v>
      </c>
      <c r="U4" s="1" t="s">
        <v>197</v>
      </c>
      <c r="V4" s="1" t="s">
        <v>111</v>
      </c>
      <c r="W4" s="1" t="s">
        <v>111</v>
      </c>
      <c r="X4">
        <v>46.67</v>
      </c>
      <c r="Y4" s="1" t="s">
        <v>197</v>
      </c>
      <c r="Z4" s="1" t="s">
        <v>293</v>
      </c>
      <c r="AA4" s="1" t="s">
        <v>98</v>
      </c>
      <c r="AB4" s="1" t="s">
        <v>334</v>
      </c>
      <c r="AC4" s="1" t="s">
        <v>191</v>
      </c>
      <c r="AD4" s="1" t="s">
        <v>130</v>
      </c>
      <c r="AE4" s="1" t="s">
        <v>767</v>
      </c>
      <c r="AF4" s="1" t="s">
        <v>1510</v>
      </c>
      <c r="AG4" s="1" t="s">
        <v>111</v>
      </c>
      <c r="AH4" s="1" t="s">
        <v>122</v>
      </c>
      <c r="AI4">
        <v>48.85</v>
      </c>
      <c r="AJ4" s="1" t="s">
        <v>197</v>
      </c>
      <c r="AK4" s="1" t="s">
        <v>302</v>
      </c>
      <c r="AL4" s="1" t="s">
        <v>302</v>
      </c>
      <c r="AM4" s="1" t="s">
        <v>176</v>
      </c>
      <c r="AN4" s="1" t="s">
        <v>130</v>
      </c>
      <c r="AO4" s="1" t="s">
        <v>302</v>
      </c>
      <c r="AP4" s="1" t="s">
        <v>302</v>
      </c>
      <c r="AQ4" s="1" t="s">
        <v>130</v>
      </c>
      <c r="AR4" s="1" t="s">
        <v>382</v>
      </c>
      <c r="AS4" s="1" t="s">
        <v>1511</v>
      </c>
      <c r="AT4" s="1" t="s">
        <v>130</v>
      </c>
      <c r="AU4" s="1" t="s">
        <v>497</v>
      </c>
      <c r="AV4" s="1" t="s">
        <v>302</v>
      </c>
      <c r="AW4">
        <v>31.78</v>
      </c>
      <c r="AX4">
        <v>0.701495726495727</v>
      </c>
      <c r="AY4">
        <v>0.298504273504273</v>
      </c>
      <c r="AZ4">
        <v>0.46666666666666701</v>
      </c>
      <c r="BA4">
        <v>0.53333333333333299</v>
      </c>
      <c r="BB4">
        <v>0.488461538461539</v>
      </c>
      <c r="BC4">
        <v>0.51153846153846105</v>
      </c>
      <c r="BD4">
        <v>0.31784188034187999</v>
      </c>
      <c r="BE4">
        <v>0.68215811965812001</v>
      </c>
      <c r="BF4">
        <v>1.9744658119658101</v>
      </c>
      <c r="BG4">
        <v>0.49361645299145301</v>
      </c>
      <c r="BH4">
        <v>49.36</v>
      </c>
    </row>
    <row r="5" spans="1:60" x14ac:dyDescent="0.5">
      <c r="A5">
        <v>5</v>
      </c>
      <c r="B5">
        <v>5</v>
      </c>
      <c r="C5" s="1" t="s">
        <v>14</v>
      </c>
      <c r="D5" s="1" t="s">
        <v>57</v>
      </c>
      <c r="E5">
        <v>25</v>
      </c>
      <c r="F5" s="1" t="s">
        <v>219</v>
      </c>
      <c r="G5" s="1" t="s">
        <v>1512</v>
      </c>
      <c r="H5" s="1" t="s">
        <v>1513</v>
      </c>
      <c r="I5" s="1" t="s">
        <v>1514</v>
      </c>
      <c r="J5" s="1" t="s">
        <v>1515</v>
      </c>
      <c r="K5" s="1" t="s">
        <v>1516</v>
      </c>
      <c r="L5" s="1" t="s">
        <v>1517</v>
      </c>
      <c r="M5" s="1" t="s">
        <v>1518</v>
      </c>
      <c r="N5" s="1" t="s">
        <v>1021</v>
      </c>
      <c r="O5" s="1" t="s">
        <v>1519</v>
      </c>
      <c r="P5" s="1" t="s">
        <v>1520</v>
      </c>
      <c r="Q5" s="1" t="s">
        <v>1521</v>
      </c>
      <c r="R5" s="1" t="s">
        <v>130</v>
      </c>
      <c r="S5" s="1" t="s">
        <v>666</v>
      </c>
      <c r="T5">
        <v>37.630000000000003</v>
      </c>
      <c r="U5" s="1" t="s">
        <v>219</v>
      </c>
      <c r="V5" s="1" t="s">
        <v>611</v>
      </c>
      <c r="W5" s="1" t="s">
        <v>611</v>
      </c>
      <c r="X5">
        <v>4</v>
      </c>
      <c r="Y5" s="1" t="s">
        <v>219</v>
      </c>
      <c r="Z5" s="1" t="s">
        <v>611</v>
      </c>
      <c r="AA5" s="1" t="s">
        <v>98</v>
      </c>
      <c r="AB5" s="1" t="s">
        <v>130</v>
      </c>
      <c r="AC5" s="1" t="s">
        <v>130</v>
      </c>
      <c r="AD5" s="1" t="s">
        <v>130</v>
      </c>
      <c r="AE5" s="1" t="s">
        <v>1522</v>
      </c>
      <c r="AF5" s="1" t="s">
        <v>488</v>
      </c>
      <c r="AG5" s="1" t="s">
        <v>1523</v>
      </c>
      <c r="AH5" s="1" t="s">
        <v>191</v>
      </c>
      <c r="AI5">
        <v>35.21</v>
      </c>
      <c r="AJ5" s="1" t="s">
        <v>219</v>
      </c>
      <c r="AK5" s="1" t="s">
        <v>1524</v>
      </c>
      <c r="AL5" s="1" t="s">
        <v>1524</v>
      </c>
      <c r="AM5" s="1" t="s">
        <v>98</v>
      </c>
      <c r="AN5" s="1" t="s">
        <v>130</v>
      </c>
      <c r="AO5" s="1" t="s">
        <v>1525</v>
      </c>
      <c r="AP5" s="1" t="s">
        <v>130</v>
      </c>
      <c r="AQ5" s="1" t="s">
        <v>130</v>
      </c>
      <c r="AR5" s="1" t="s">
        <v>130</v>
      </c>
      <c r="AS5" s="1" t="s">
        <v>157</v>
      </c>
      <c r="AT5" s="1" t="s">
        <v>130</v>
      </c>
      <c r="AU5" s="1" t="s">
        <v>382</v>
      </c>
      <c r="AV5" s="1" t="s">
        <v>191</v>
      </c>
      <c r="AW5">
        <v>22.93</v>
      </c>
      <c r="AX5">
        <v>0.62370370370370398</v>
      </c>
      <c r="AY5">
        <v>0.37629629629629602</v>
      </c>
      <c r="AZ5">
        <v>0.04</v>
      </c>
      <c r="BA5">
        <v>0.96</v>
      </c>
      <c r="BB5">
        <v>0.352098765432099</v>
      </c>
      <c r="BC5">
        <v>0.64790123456790105</v>
      </c>
      <c r="BD5">
        <v>0.229259259259259</v>
      </c>
      <c r="BE5">
        <v>0.77074074074074095</v>
      </c>
      <c r="BF5">
        <v>1.24506172839506</v>
      </c>
      <c r="BG5">
        <v>0.311265432098766</v>
      </c>
      <c r="BH5">
        <v>31.13</v>
      </c>
    </row>
    <row r="6" spans="1:60" x14ac:dyDescent="0.5">
      <c r="A6">
        <v>6</v>
      </c>
      <c r="B6">
        <v>6</v>
      </c>
      <c r="C6" s="1" t="s">
        <v>17</v>
      </c>
      <c r="D6" s="1" t="s">
        <v>33</v>
      </c>
      <c r="E6">
        <v>10</v>
      </c>
      <c r="F6" s="1" t="s">
        <v>252</v>
      </c>
      <c r="G6" s="1" t="s">
        <v>370</v>
      </c>
      <c r="H6" s="1" t="s">
        <v>1526</v>
      </c>
      <c r="I6" s="1" t="s">
        <v>1527</v>
      </c>
      <c r="J6" s="1" t="s">
        <v>1528</v>
      </c>
      <c r="K6" s="1" t="s">
        <v>1529</v>
      </c>
      <c r="L6" s="1" t="s">
        <v>1530</v>
      </c>
      <c r="M6" s="1" t="s">
        <v>1531</v>
      </c>
      <c r="N6" s="1" t="s">
        <v>954</v>
      </c>
      <c r="O6" s="1" t="s">
        <v>1532</v>
      </c>
      <c r="P6" s="1" t="s">
        <v>1533</v>
      </c>
      <c r="Q6" s="1" t="s">
        <v>1534</v>
      </c>
      <c r="R6" s="1" t="s">
        <v>277</v>
      </c>
      <c r="S6" s="1" t="s">
        <v>277</v>
      </c>
      <c r="T6">
        <v>50.42</v>
      </c>
      <c r="U6" s="1" t="s">
        <v>252</v>
      </c>
      <c r="V6" s="1" t="s">
        <v>277</v>
      </c>
      <c r="W6" s="1" t="s">
        <v>277</v>
      </c>
      <c r="X6">
        <v>50</v>
      </c>
      <c r="Y6" s="1" t="s">
        <v>252</v>
      </c>
      <c r="Z6" s="1" t="s">
        <v>122</v>
      </c>
      <c r="AA6" s="1" t="s">
        <v>176</v>
      </c>
      <c r="AB6" s="1" t="s">
        <v>382</v>
      </c>
      <c r="AC6" s="1" t="s">
        <v>693</v>
      </c>
      <c r="AD6" s="1" t="s">
        <v>195</v>
      </c>
      <c r="AE6" s="1" t="s">
        <v>585</v>
      </c>
      <c r="AF6" s="1" t="s">
        <v>277</v>
      </c>
      <c r="AG6" s="1" t="s">
        <v>183</v>
      </c>
      <c r="AH6" s="1" t="s">
        <v>183</v>
      </c>
      <c r="AI6">
        <v>46.85</v>
      </c>
      <c r="AJ6" s="1" t="s">
        <v>252</v>
      </c>
      <c r="AK6" s="1" t="s">
        <v>191</v>
      </c>
      <c r="AL6" s="1" t="s">
        <v>122</v>
      </c>
      <c r="AM6" s="1" t="s">
        <v>98</v>
      </c>
      <c r="AN6" s="1" t="s">
        <v>130</v>
      </c>
      <c r="AO6" s="1" t="s">
        <v>693</v>
      </c>
      <c r="AP6" s="1" t="s">
        <v>277</v>
      </c>
      <c r="AQ6" s="1" t="s">
        <v>130</v>
      </c>
      <c r="AR6" s="1" t="s">
        <v>125</v>
      </c>
      <c r="AS6" s="1" t="s">
        <v>98</v>
      </c>
      <c r="AT6" s="1" t="s">
        <v>130</v>
      </c>
      <c r="AU6" s="1" t="s">
        <v>130</v>
      </c>
      <c r="AV6" s="1" t="s">
        <v>277</v>
      </c>
      <c r="AW6">
        <v>38.06</v>
      </c>
      <c r="AX6">
        <v>0.49583333333333302</v>
      </c>
      <c r="AY6">
        <v>0.50416666666666698</v>
      </c>
      <c r="AZ6">
        <v>0.5</v>
      </c>
      <c r="BA6">
        <v>0.5</v>
      </c>
      <c r="BB6">
        <v>0.468518518518519</v>
      </c>
      <c r="BC6">
        <v>0.531481481481481</v>
      </c>
      <c r="BD6">
        <v>0.38055555555555598</v>
      </c>
      <c r="BE6">
        <v>0.61944444444444402</v>
      </c>
      <c r="BF6">
        <v>1.8449074074074101</v>
      </c>
      <c r="BG6">
        <v>0.46122685185185203</v>
      </c>
      <c r="BH6">
        <v>46.12</v>
      </c>
    </row>
    <row r="7" spans="1:60" x14ac:dyDescent="0.5">
      <c r="A7">
        <v>7</v>
      </c>
      <c r="B7">
        <v>7</v>
      </c>
      <c r="C7" s="1" t="s">
        <v>17</v>
      </c>
      <c r="D7" s="1" t="s">
        <v>34</v>
      </c>
      <c r="E7">
        <v>3</v>
      </c>
      <c r="F7" s="1" t="s">
        <v>282</v>
      </c>
      <c r="G7" s="1" t="s">
        <v>163</v>
      </c>
      <c r="H7" s="1" t="s">
        <v>334</v>
      </c>
      <c r="I7" s="1" t="s">
        <v>130</v>
      </c>
      <c r="J7" s="1" t="s">
        <v>130</v>
      </c>
      <c r="K7" s="1" t="s">
        <v>382</v>
      </c>
      <c r="L7" s="1" t="s">
        <v>130</v>
      </c>
      <c r="M7" s="1" t="s">
        <v>176</v>
      </c>
      <c r="N7" s="1" t="s">
        <v>130</v>
      </c>
      <c r="O7" s="1" t="s">
        <v>130</v>
      </c>
      <c r="P7" s="1" t="s">
        <v>130</v>
      </c>
      <c r="Q7" s="1" t="s">
        <v>209</v>
      </c>
      <c r="R7" s="1" t="s">
        <v>302</v>
      </c>
      <c r="S7" s="1" t="s">
        <v>98</v>
      </c>
      <c r="T7">
        <v>53.97</v>
      </c>
      <c r="U7" s="1" t="s">
        <v>282</v>
      </c>
      <c r="V7" s="1" t="s">
        <v>98</v>
      </c>
      <c r="W7" s="1" t="s">
        <v>125</v>
      </c>
      <c r="X7">
        <v>83.33</v>
      </c>
      <c r="Y7" s="1" t="s">
        <v>282</v>
      </c>
      <c r="Z7" s="1" t="s">
        <v>98</v>
      </c>
      <c r="AA7" s="1" t="s">
        <v>125</v>
      </c>
      <c r="AB7" s="1" t="s">
        <v>277</v>
      </c>
      <c r="AC7" s="1" t="s">
        <v>125</v>
      </c>
      <c r="AD7" s="1" t="s">
        <v>125</v>
      </c>
      <c r="AE7" s="1" t="s">
        <v>125</v>
      </c>
      <c r="AF7" s="1" t="s">
        <v>277</v>
      </c>
      <c r="AG7" s="1" t="s">
        <v>302</v>
      </c>
      <c r="AH7" s="1" t="s">
        <v>125</v>
      </c>
      <c r="AI7">
        <v>62.96</v>
      </c>
      <c r="AJ7" s="1" t="s">
        <v>282</v>
      </c>
      <c r="AK7" s="1" t="s">
        <v>302</v>
      </c>
      <c r="AL7" s="1" t="s">
        <v>302</v>
      </c>
      <c r="AM7" s="1" t="s">
        <v>98</v>
      </c>
      <c r="AN7" s="1" t="s">
        <v>98</v>
      </c>
      <c r="AO7" s="1" t="s">
        <v>125</v>
      </c>
      <c r="AP7" s="1" t="s">
        <v>277</v>
      </c>
      <c r="AQ7" s="1" t="s">
        <v>98</v>
      </c>
      <c r="AR7" s="1" t="s">
        <v>277</v>
      </c>
      <c r="AS7" s="1" t="s">
        <v>98</v>
      </c>
      <c r="AT7" s="1" t="s">
        <v>130</v>
      </c>
      <c r="AU7" s="1" t="s">
        <v>130</v>
      </c>
      <c r="AV7" s="1" t="s">
        <v>302</v>
      </c>
      <c r="AW7">
        <v>55.56</v>
      </c>
      <c r="AX7">
        <v>0.46031746031746001</v>
      </c>
      <c r="AY7">
        <v>0.53968253968253999</v>
      </c>
      <c r="AZ7">
        <v>0.83333333333333304</v>
      </c>
      <c r="BA7">
        <v>0.16666666666666699</v>
      </c>
      <c r="BB7">
        <v>0.62962962962962998</v>
      </c>
      <c r="BC7">
        <v>0.37037037037037002</v>
      </c>
      <c r="BD7">
        <v>0.55555555555555602</v>
      </c>
      <c r="BE7">
        <v>0.44444444444444398</v>
      </c>
      <c r="BF7">
        <v>2.4788359788359799</v>
      </c>
      <c r="BG7">
        <v>0.61970899470899499</v>
      </c>
      <c r="BH7">
        <v>61.97</v>
      </c>
    </row>
    <row r="8" spans="1:60" x14ac:dyDescent="0.5">
      <c r="A8">
        <v>9</v>
      </c>
      <c r="B8">
        <v>9</v>
      </c>
      <c r="C8" s="1" t="s">
        <v>17</v>
      </c>
      <c r="D8" s="1" t="s">
        <v>35</v>
      </c>
      <c r="E8">
        <v>33</v>
      </c>
      <c r="F8" s="1" t="s">
        <v>337</v>
      </c>
      <c r="G8" s="1" t="s">
        <v>1535</v>
      </c>
      <c r="H8" s="1" t="s">
        <v>1536</v>
      </c>
      <c r="I8" s="1" t="s">
        <v>1537</v>
      </c>
      <c r="J8" s="1" t="s">
        <v>1538</v>
      </c>
      <c r="K8" s="1" t="s">
        <v>1539</v>
      </c>
      <c r="L8" s="1" t="s">
        <v>1540</v>
      </c>
      <c r="M8" s="1" t="s">
        <v>1541</v>
      </c>
      <c r="N8" s="1" t="s">
        <v>1542</v>
      </c>
      <c r="O8" s="1" t="s">
        <v>1543</v>
      </c>
      <c r="P8" s="1" t="s">
        <v>1544</v>
      </c>
      <c r="Q8" s="1" t="s">
        <v>1545</v>
      </c>
      <c r="R8" s="1" t="s">
        <v>183</v>
      </c>
      <c r="S8" s="1" t="s">
        <v>404</v>
      </c>
      <c r="T8">
        <v>72.37</v>
      </c>
      <c r="U8" s="1" t="s">
        <v>337</v>
      </c>
      <c r="V8" s="1" t="s">
        <v>592</v>
      </c>
      <c r="W8" s="1" t="s">
        <v>246</v>
      </c>
      <c r="X8">
        <v>37.880000000000003</v>
      </c>
      <c r="Y8" s="1" t="s">
        <v>337</v>
      </c>
      <c r="Z8" s="1" t="s">
        <v>588</v>
      </c>
      <c r="AA8" s="1" t="s">
        <v>585</v>
      </c>
      <c r="AB8" s="1" t="s">
        <v>143</v>
      </c>
      <c r="AC8" s="1" t="s">
        <v>148</v>
      </c>
      <c r="AD8" s="1" t="s">
        <v>593</v>
      </c>
      <c r="AE8" s="1" t="s">
        <v>759</v>
      </c>
      <c r="AF8" s="1" t="s">
        <v>1546</v>
      </c>
      <c r="AG8" s="1" t="s">
        <v>828</v>
      </c>
      <c r="AH8" s="1" t="s">
        <v>302</v>
      </c>
      <c r="AI8">
        <v>38.47</v>
      </c>
      <c r="AJ8" s="1" t="s">
        <v>337</v>
      </c>
      <c r="AK8" s="1" t="s">
        <v>589</v>
      </c>
      <c r="AL8" s="1" t="s">
        <v>589</v>
      </c>
      <c r="AM8" s="1" t="s">
        <v>98</v>
      </c>
      <c r="AN8" s="1" t="s">
        <v>302</v>
      </c>
      <c r="AO8" s="1" t="s">
        <v>148</v>
      </c>
      <c r="AP8" s="1" t="s">
        <v>302</v>
      </c>
      <c r="AQ8" s="1" t="s">
        <v>302</v>
      </c>
      <c r="AR8" s="1" t="s">
        <v>302</v>
      </c>
      <c r="AS8" s="1" t="s">
        <v>98</v>
      </c>
      <c r="AT8" s="1" t="s">
        <v>130</v>
      </c>
      <c r="AU8" s="1" t="s">
        <v>810</v>
      </c>
      <c r="AV8" s="1" t="s">
        <v>589</v>
      </c>
      <c r="AW8">
        <v>32.74</v>
      </c>
      <c r="AX8">
        <v>0.27629068462401801</v>
      </c>
      <c r="AY8">
        <v>0.72370931537598204</v>
      </c>
      <c r="AZ8">
        <v>0.37878787878787901</v>
      </c>
      <c r="BA8">
        <v>0.62121212121212099</v>
      </c>
      <c r="BB8">
        <v>0.38470080926221301</v>
      </c>
      <c r="BC8">
        <v>0.61529919073778705</v>
      </c>
      <c r="BD8">
        <v>0.32739898989899002</v>
      </c>
      <c r="BE8">
        <v>0.67260101010101003</v>
      </c>
      <c r="BF8">
        <v>1.3671783625731</v>
      </c>
      <c r="BG8">
        <v>0.341794590643275</v>
      </c>
      <c r="BH8">
        <v>34.18</v>
      </c>
    </row>
    <row r="9" spans="1:60" x14ac:dyDescent="0.5">
      <c r="A9">
        <v>10</v>
      </c>
      <c r="B9">
        <v>10</v>
      </c>
      <c r="C9" s="1" t="s">
        <v>17</v>
      </c>
      <c r="D9" s="1" t="s">
        <v>57</v>
      </c>
      <c r="E9">
        <v>10</v>
      </c>
      <c r="F9" s="1" t="s">
        <v>370</v>
      </c>
      <c r="G9" s="1" t="s">
        <v>370</v>
      </c>
      <c r="H9" s="1" t="s">
        <v>1094</v>
      </c>
      <c r="I9" s="1" t="s">
        <v>367</v>
      </c>
      <c r="J9" s="1" t="s">
        <v>1547</v>
      </c>
      <c r="K9" s="1" t="s">
        <v>1548</v>
      </c>
      <c r="L9" s="1" t="s">
        <v>1549</v>
      </c>
      <c r="M9" s="1" t="s">
        <v>1550</v>
      </c>
      <c r="N9" s="1" t="s">
        <v>1551</v>
      </c>
      <c r="O9" s="1" t="s">
        <v>1552</v>
      </c>
      <c r="P9" s="1" t="s">
        <v>1549</v>
      </c>
      <c r="Q9" s="1" t="s">
        <v>512</v>
      </c>
      <c r="R9" s="1" t="s">
        <v>130</v>
      </c>
      <c r="S9" s="1" t="s">
        <v>637</v>
      </c>
      <c r="T9">
        <v>41.13</v>
      </c>
      <c r="U9" s="1" t="s">
        <v>370</v>
      </c>
      <c r="V9" s="1" t="s">
        <v>191</v>
      </c>
      <c r="W9" s="1" t="s">
        <v>191</v>
      </c>
      <c r="X9">
        <v>20</v>
      </c>
      <c r="Y9" s="1" t="s">
        <v>370</v>
      </c>
      <c r="Z9" s="1" t="s">
        <v>130</v>
      </c>
      <c r="AA9" s="1" t="s">
        <v>130</v>
      </c>
      <c r="AB9" s="1" t="s">
        <v>196</v>
      </c>
      <c r="AC9" s="1" t="s">
        <v>195</v>
      </c>
      <c r="AD9" s="1" t="s">
        <v>195</v>
      </c>
      <c r="AE9" s="1" t="s">
        <v>183</v>
      </c>
      <c r="AF9" s="1" t="s">
        <v>209</v>
      </c>
      <c r="AG9" s="1" t="s">
        <v>277</v>
      </c>
      <c r="AH9" s="1" t="s">
        <v>191</v>
      </c>
      <c r="AI9">
        <v>23.73</v>
      </c>
      <c r="AJ9" s="1" t="s">
        <v>370</v>
      </c>
      <c r="AK9" s="1" t="s">
        <v>195</v>
      </c>
      <c r="AL9" s="1" t="s">
        <v>191</v>
      </c>
      <c r="AM9" s="1" t="s">
        <v>130</v>
      </c>
      <c r="AN9" s="1" t="s">
        <v>130</v>
      </c>
      <c r="AO9" s="1" t="s">
        <v>195</v>
      </c>
      <c r="AP9" s="1" t="s">
        <v>130</v>
      </c>
      <c r="AQ9" s="1" t="s">
        <v>130</v>
      </c>
      <c r="AR9" s="1" t="s">
        <v>98</v>
      </c>
      <c r="AS9" s="1" t="s">
        <v>813</v>
      </c>
      <c r="AT9" s="1" t="s">
        <v>130</v>
      </c>
      <c r="AU9" s="1" t="s">
        <v>160</v>
      </c>
      <c r="AV9" s="1" t="s">
        <v>122</v>
      </c>
      <c r="AW9">
        <v>23.33</v>
      </c>
      <c r="AX9">
        <v>0.58869047619047599</v>
      </c>
      <c r="AY9">
        <v>0.41130952380952401</v>
      </c>
      <c r="AZ9">
        <v>0.2</v>
      </c>
      <c r="BA9">
        <v>0.8</v>
      </c>
      <c r="BB9">
        <v>0.23730158730158701</v>
      </c>
      <c r="BC9">
        <v>0.76269841269841299</v>
      </c>
      <c r="BD9">
        <v>0.233333333333333</v>
      </c>
      <c r="BE9">
        <v>0.76666666666666705</v>
      </c>
      <c r="BF9">
        <v>1.2593253968253999</v>
      </c>
      <c r="BG9">
        <v>0.31483134920634898</v>
      </c>
      <c r="BH9">
        <v>31.48</v>
      </c>
    </row>
    <row r="10" spans="1:60" x14ac:dyDescent="0.5">
      <c r="A10">
        <v>11</v>
      </c>
      <c r="B10">
        <v>11</v>
      </c>
      <c r="C10" s="1" t="s">
        <v>18</v>
      </c>
      <c r="D10" s="1" t="s">
        <v>33</v>
      </c>
      <c r="E10">
        <v>11</v>
      </c>
      <c r="F10" s="1" t="s">
        <v>389</v>
      </c>
      <c r="G10" s="1" t="s">
        <v>389</v>
      </c>
      <c r="H10" s="1" t="s">
        <v>1553</v>
      </c>
      <c r="I10" s="1" t="s">
        <v>1554</v>
      </c>
      <c r="J10" s="1" t="s">
        <v>1555</v>
      </c>
      <c r="K10" s="1" t="s">
        <v>1556</v>
      </c>
      <c r="L10" s="1" t="s">
        <v>1557</v>
      </c>
      <c r="M10" s="1" t="s">
        <v>1558</v>
      </c>
      <c r="N10" s="1" t="s">
        <v>269</v>
      </c>
      <c r="O10" s="1" t="s">
        <v>541</v>
      </c>
      <c r="P10" s="1" t="s">
        <v>1559</v>
      </c>
      <c r="Q10" s="1" t="s">
        <v>1560</v>
      </c>
      <c r="R10" s="1" t="s">
        <v>1452</v>
      </c>
      <c r="S10" s="1" t="s">
        <v>615</v>
      </c>
      <c r="T10">
        <v>67.98</v>
      </c>
      <c r="U10" s="1" t="s">
        <v>389</v>
      </c>
      <c r="V10" s="1" t="s">
        <v>409</v>
      </c>
      <c r="W10" s="1" t="s">
        <v>246</v>
      </c>
      <c r="X10">
        <v>40.909999999999997</v>
      </c>
      <c r="Y10" s="1" t="s">
        <v>389</v>
      </c>
      <c r="Z10" s="1" t="s">
        <v>409</v>
      </c>
      <c r="AA10" s="1" t="s">
        <v>122</v>
      </c>
      <c r="AB10" s="1" t="s">
        <v>209</v>
      </c>
      <c r="AC10" s="1" t="s">
        <v>591</v>
      </c>
      <c r="AD10" s="1" t="s">
        <v>148</v>
      </c>
      <c r="AE10" s="1" t="s">
        <v>975</v>
      </c>
      <c r="AF10" s="1" t="s">
        <v>637</v>
      </c>
      <c r="AG10" s="1" t="s">
        <v>409</v>
      </c>
      <c r="AH10" s="1" t="s">
        <v>975</v>
      </c>
      <c r="AI10">
        <v>42.25</v>
      </c>
      <c r="AJ10" s="1" t="s">
        <v>389</v>
      </c>
      <c r="AK10" s="1" t="s">
        <v>586</v>
      </c>
      <c r="AL10" s="1" t="s">
        <v>586</v>
      </c>
      <c r="AM10" s="1" t="s">
        <v>1452</v>
      </c>
      <c r="AN10" s="1" t="s">
        <v>277</v>
      </c>
      <c r="AO10" s="1" t="s">
        <v>595</v>
      </c>
      <c r="AP10" s="1" t="s">
        <v>302</v>
      </c>
      <c r="AQ10" s="1" t="s">
        <v>130</v>
      </c>
      <c r="AR10" s="1" t="s">
        <v>277</v>
      </c>
      <c r="AS10" s="1" t="s">
        <v>813</v>
      </c>
      <c r="AT10" s="1" t="s">
        <v>209</v>
      </c>
      <c r="AU10" s="1" t="s">
        <v>189</v>
      </c>
      <c r="AV10" s="1" t="s">
        <v>586</v>
      </c>
      <c r="AW10">
        <v>46.02</v>
      </c>
      <c r="AX10">
        <v>0.32015392015392002</v>
      </c>
      <c r="AY10">
        <v>0.67984607984608003</v>
      </c>
      <c r="AZ10">
        <v>0.40909090909090901</v>
      </c>
      <c r="BA10">
        <v>0.59090909090909105</v>
      </c>
      <c r="BB10">
        <v>0.422510822510823</v>
      </c>
      <c r="BC10">
        <v>0.57748917748917705</v>
      </c>
      <c r="BD10">
        <v>0.46024531024531001</v>
      </c>
      <c r="BE10">
        <v>0.53975468975468999</v>
      </c>
      <c r="BF10">
        <v>1.6120009620009601</v>
      </c>
      <c r="BG10">
        <v>0.40300024050024102</v>
      </c>
      <c r="BH10">
        <v>40.299999999999997</v>
      </c>
    </row>
    <row r="11" spans="1:60" x14ac:dyDescent="0.5">
      <c r="A11">
        <v>12</v>
      </c>
      <c r="B11">
        <v>12</v>
      </c>
      <c r="C11" s="1" t="s">
        <v>18</v>
      </c>
      <c r="D11" s="1" t="s">
        <v>34</v>
      </c>
      <c r="E11">
        <v>5</v>
      </c>
      <c r="F11" s="1" t="s">
        <v>418</v>
      </c>
      <c r="G11" s="1" t="s">
        <v>219</v>
      </c>
      <c r="H11" s="1" t="s">
        <v>1561</v>
      </c>
      <c r="I11" s="1" t="s">
        <v>130</v>
      </c>
      <c r="J11" s="1" t="s">
        <v>1562</v>
      </c>
      <c r="K11" s="1" t="s">
        <v>1563</v>
      </c>
      <c r="L11" s="1" t="s">
        <v>1557</v>
      </c>
      <c r="M11" s="1" t="s">
        <v>1564</v>
      </c>
      <c r="N11" s="1" t="s">
        <v>334</v>
      </c>
      <c r="O11" s="1" t="s">
        <v>130</v>
      </c>
      <c r="P11" s="1" t="s">
        <v>472</v>
      </c>
      <c r="Q11" s="1" t="s">
        <v>1565</v>
      </c>
      <c r="R11" s="1" t="s">
        <v>130</v>
      </c>
      <c r="S11" s="1" t="s">
        <v>98</v>
      </c>
      <c r="T11">
        <v>55.83</v>
      </c>
      <c r="U11" s="1" t="s">
        <v>418</v>
      </c>
      <c r="V11" s="1" t="s">
        <v>585</v>
      </c>
      <c r="W11" s="1" t="s">
        <v>585</v>
      </c>
      <c r="X11">
        <v>60</v>
      </c>
      <c r="Y11" s="1" t="s">
        <v>418</v>
      </c>
      <c r="Z11" s="1" t="s">
        <v>191</v>
      </c>
      <c r="AA11" s="1" t="s">
        <v>130</v>
      </c>
      <c r="AB11" s="1" t="s">
        <v>130</v>
      </c>
      <c r="AC11" s="1" t="s">
        <v>130</v>
      </c>
      <c r="AD11" s="1" t="s">
        <v>130</v>
      </c>
      <c r="AE11" s="1" t="s">
        <v>191</v>
      </c>
      <c r="AF11" s="1" t="s">
        <v>98</v>
      </c>
      <c r="AG11" s="1" t="s">
        <v>191</v>
      </c>
      <c r="AH11" s="1" t="s">
        <v>585</v>
      </c>
      <c r="AI11">
        <v>24.44</v>
      </c>
      <c r="AJ11" s="1" t="s">
        <v>418</v>
      </c>
      <c r="AK11" s="1" t="s">
        <v>585</v>
      </c>
      <c r="AL11" s="1" t="s">
        <v>122</v>
      </c>
      <c r="AM11" s="1" t="s">
        <v>98</v>
      </c>
      <c r="AN11" s="1" t="s">
        <v>130</v>
      </c>
      <c r="AO11" s="1" t="s">
        <v>130</v>
      </c>
      <c r="AP11" s="1" t="s">
        <v>130</v>
      </c>
      <c r="AQ11" s="1" t="s">
        <v>130</v>
      </c>
      <c r="AR11" s="1" t="s">
        <v>130</v>
      </c>
      <c r="AS11" s="1" t="s">
        <v>98</v>
      </c>
      <c r="AT11" s="1" t="s">
        <v>130</v>
      </c>
      <c r="AU11" s="1" t="s">
        <v>130</v>
      </c>
      <c r="AV11" s="1" t="s">
        <v>122</v>
      </c>
      <c r="AW11">
        <v>28.33</v>
      </c>
      <c r="AX11">
        <v>0.44166666666666698</v>
      </c>
      <c r="AY11">
        <v>0.55833333333333302</v>
      </c>
      <c r="AZ11">
        <v>0.6</v>
      </c>
      <c r="BA11">
        <v>0.4</v>
      </c>
      <c r="BB11">
        <v>0.24444444444444399</v>
      </c>
      <c r="BC11">
        <v>0.75555555555555598</v>
      </c>
      <c r="BD11">
        <v>0.28333333333333299</v>
      </c>
      <c r="BE11">
        <v>0.71666666666666701</v>
      </c>
      <c r="BF11">
        <v>1.56944444444444</v>
      </c>
      <c r="BG11">
        <v>0.39236111111111099</v>
      </c>
      <c r="BH11">
        <v>39.24</v>
      </c>
    </row>
    <row r="12" spans="1:60" x14ac:dyDescent="0.5">
      <c r="A12">
        <v>14</v>
      </c>
      <c r="B12">
        <v>14</v>
      </c>
      <c r="C12" s="1" t="s">
        <v>18</v>
      </c>
      <c r="D12" s="1" t="s">
        <v>35</v>
      </c>
      <c r="E12">
        <v>38</v>
      </c>
      <c r="F12" s="1" t="s">
        <v>475</v>
      </c>
      <c r="G12" s="1" t="s">
        <v>1566</v>
      </c>
      <c r="H12" s="1" t="s">
        <v>1567</v>
      </c>
      <c r="I12" s="1" t="s">
        <v>1568</v>
      </c>
      <c r="J12" s="1" t="s">
        <v>1569</v>
      </c>
      <c r="K12" s="1" t="s">
        <v>1570</v>
      </c>
      <c r="L12" s="1" t="s">
        <v>1571</v>
      </c>
      <c r="M12" s="1" t="s">
        <v>1572</v>
      </c>
      <c r="N12" s="1" t="s">
        <v>1573</v>
      </c>
      <c r="O12" s="1" t="s">
        <v>1574</v>
      </c>
      <c r="P12" s="1" t="s">
        <v>1575</v>
      </c>
      <c r="Q12" s="1" t="s">
        <v>1576</v>
      </c>
      <c r="R12" s="1" t="s">
        <v>1246</v>
      </c>
      <c r="S12" s="1" t="s">
        <v>1188</v>
      </c>
      <c r="T12">
        <v>66.97</v>
      </c>
      <c r="U12" s="1" t="s">
        <v>475</v>
      </c>
      <c r="V12" s="1" t="s">
        <v>934</v>
      </c>
      <c r="W12" s="1" t="s">
        <v>917</v>
      </c>
      <c r="X12">
        <v>76.319999999999993</v>
      </c>
      <c r="Y12" s="1" t="s">
        <v>475</v>
      </c>
      <c r="Z12" s="1" t="s">
        <v>1577</v>
      </c>
      <c r="AA12" s="1" t="s">
        <v>1578</v>
      </c>
      <c r="AB12" s="1" t="s">
        <v>130</v>
      </c>
      <c r="AC12" s="1" t="s">
        <v>958</v>
      </c>
      <c r="AD12" s="1" t="s">
        <v>1264</v>
      </c>
      <c r="AE12" s="1" t="s">
        <v>1546</v>
      </c>
      <c r="AF12" s="1" t="s">
        <v>1579</v>
      </c>
      <c r="AG12" s="1" t="s">
        <v>711</v>
      </c>
      <c r="AH12" s="1" t="s">
        <v>1577</v>
      </c>
      <c r="AI12">
        <v>44.46</v>
      </c>
      <c r="AJ12" s="1" t="s">
        <v>475</v>
      </c>
      <c r="AK12" s="1" t="s">
        <v>1580</v>
      </c>
      <c r="AL12" s="1" t="s">
        <v>958</v>
      </c>
      <c r="AM12" s="1" t="s">
        <v>1581</v>
      </c>
      <c r="AN12" s="1" t="s">
        <v>130</v>
      </c>
      <c r="AO12" s="1" t="s">
        <v>1582</v>
      </c>
      <c r="AP12" s="1" t="s">
        <v>191</v>
      </c>
      <c r="AQ12" s="1" t="s">
        <v>122</v>
      </c>
      <c r="AR12" s="1" t="s">
        <v>122</v>
      </c>
      <c r="AS12" s="1" t="s">
        <v>98</v>
      </c>
      <c r="AT12" s="1" t="s">
        <v>1442</v>
      </c>
      <c r="AU12" s="1" t="s">
        <v>269</v>
      </c>
      <c r="AV12" s="1" t="s">
        <v>277</v>
      </c>
      <c r="AW12">
        <v>33.26</v>
      </c>
      <c r="AX12">
        <v>0.33027415960852502</v>
      </c>
      <c r="AY12">
        <v>0.66972584039147498</v>
      </c>
      <c r="AZ12">
        <v>0.76315789473684204</v>
      </c>
      <c r="BA12">
        <v>0.23684210526315799</v>
      </c>
      <c r="BB12">
        <v>0.44456269349845201</v>
      </c>
      <c r="BC12">
        <v>0.55543730650154799</v>
      </c>
      <c r="BD12">
        <v>0.33262156156456102</v>
      </c>
      <c r="BE12">
        <v>0.66737843843543898</v>
      </c>
      <c r="BF12">
        <v>1.8706163094083801</v>
      </c>
      <c r="BG12">
        <v>0.46765407735209502</v>
      </c>
      <c r="BH12">
        <v>46.77</v>
      </c>
    </row>
    <row r="13" spans="1:60" x14ac:dyDescent="0.5">
      <c r="A13">
        <v>15</v>
      </c>
      <c r="B13">
        <v>15</v>
      </c>
      <c r="C13" s="1" t="s">
        <v>18</v>
      </c>
      <c r="D13" s="1" t="s">
        <v>57</v>
      </c>
      <c r="E13">
        <v>16</v>
      </c>
      <c r="F13" s="1" t="s">
        <v>500</v>
      </c>
      <c r="G13" s="1" t="s">
        <v>528</v>
      </c>
      <c r="H13" s="1" t="s">
        <v>1583</v>
      </c>
      <c r="I13" s="1" t="s">
        <v>367</v>
      </c>
      <c r="J13" s="1" t="s">
        <v>1584</v>
      </c>
      <c r="K13" s="1" t="s">
        <v>1585</v>
      </c>
      <c r="L13" s="1" t="s">
        <v>842</v>
      </c>
      <c r="M13" s="1" t="s">
        <v>1586</v>
      </c>
      <c r="N13" s="1" t="s">
        <v>130</v>
      </c>
      <c r="O13" s="1" t="s">
        <v>1587</v>
      </c>
      <c r="P13" s="1" t="s">
        <v>1588</v>
      </c>
      <c r="Q13" s="1" t="s">
        <v>990</v>
      </c>
      <c r="R13" s="1" t="s">
        <v>98</v>
      </c>
      <c r="S13" s="1" t="s">
        <v>637</v>
      </c>
      <c r="T13">
        <v>73.91</v>
      </c>
      <c r="U13" s="1" t="s">
        <v>500</v>
      </c>
      <c r="V13" s="1" t="s">
        <v>269</v>
      </c>
      <c r="W13" s="1" t="s">
        <v>307</v>
      </c>
      <c r="X13">
        <v>9.3800000000000008</v>
      </c>
      <c r="Y13" s="1" t="s">
        <v>500</v>
      </c>
      <c r="Z13" s="1" t="s">
        <v>307</v>
      </c>
      <c r="AA13" s="1" t="s">
        <v>98</v>
      </c>
      <c r="AB13" s="1" t="s">
        <v>130</v>
      </c>
      <c r="AC13" s="1" t="s">
        <v>130</v>
      </c>
      <c r="AD13" s="1" t="s">
        <v>130</v>
      </c>
      <c r="AE13" s="1" t="s">
        <v>905</v>
      </c>
      <c r="AF13" s="1" t="s">
        <v>637</v>
      </c>
      <c r="AG13" s="1" t="s">
        <v>520</v>
      </c>
      <c r="AH13" s="1" t="s">
        <v>277</v>
      </c>
      <c r="AI13">
        <v>32.04</v>
      </c>
      <c r="AJ13" s="1" t="s">
        <v>500</v>
      </c>
      <c r="AK13" s="1" t="s">
        <v>307</v>
      </c>
      <c r="AL13" s="1" t="s">
        <v>905</v>
      </c>
      <c r="AM13" s="1" t="s">
        <v>98</v>
      </c>
      <c r="AN13" s="1" t="s">
        <v>130</v>
      </c>
      <c r="AO13" s="1" t="s">
        <v>307</v>
      </c>
      <c r="AP13" s="1" t="s">
        <v>130</v>
      </c>
      <c r="AQ13" s="1" t="s">
        <v>130</v>
      </c>
      <c r="AR13" s="1" t="s">
        <v>130</v>
      </c>
      <c r="AS13" s="1" t="s">
        <v>813</v>
      </c>
      <c r="AT13" s="1" t="s">
        <v>130</v>
      </c>
      <c r="AU13" s="1" t="s">
        <v>382</v>
      </c>
      <c r="AV13" s="1" t="s">
        <v>196</v>
      </c>
      <c r="AW13">
        <v>23.64</v>
      </c>
      <c r="AX13">
        <v>0.26091269841269799</v>
      </c>
      <c r="AY13">
        <v>0.73908730158730196</v>
      </c>
      <c r="AZ13">
        <v>9.375E-2</v>
      </c>
      <c r="BA13">
        <v>0.90625</v>
      </c>
      <c r="BB13">
        <v>0.32043650793650802</v>
      </c>
      <c r="BC13">
        <v>0.67956349206349198</v>
      </c>
      <c r="BD13">
        <v>0.236359126984127</v>
      </c>
      <c r="BE13">
        <v>0.76364087301587302</v>
      </c>
      <c r="BF13">
        <v>0.91145833333333304</v>
      </c>
      <c r="BG13">
        <v>0.22786458333333301</v>
      </c>
      <c r="BH13">
        <v>22.79</v>
      </c>
    </row>
    <row r="14" spans="1:60" x14ac:dyDescent="0.5">
      <c r="A14">
        <v>16</v>
      </c>
      <c r="B14">
        <v>16</v>
      </c>
      <c r="C14" s="1" t="s">
        <v>19</v>
      </c>
      <c r="D14" s="1" t="s">
        <v>33</v>
      </c>
      <c r="E14">
        <v>16</v>
      </c>
      <c r="F14" s="1" t="s">
        <v>528</v>
      </c>
      <c r="G14" s="1" t="s">
        <v>528</v>
      </c>
      <c r="H14" s="1" t="s">
        <v>1589</v>
      </c>
      <c r="I14" s="1" t="s">
        <v>1590</v>
      </c>
      <c r="J14" s="1" t="s">
        <v>1591</v>
      </c>
      <c r="K14" s="1" t="s">
        <v>1592</v>
      </c>
      <c r="L14" s="1" t="s">
        <v>1593</v>
      </c>
      <c r="M14" s="1" t="s">
        <v>1594</v>
      </c>
      <c r="N14" s="1" t="s">
        <v>251</v>
      </c>
      <c r="O14" s="1" t="s">
        <v>1595</v>
      </c>
      <c r="P14" s="1" t="s">
        <v>1596</v>
      </c>
      <c r="Q14" s="1" t="s">
        <v>1597</v>
      </c>
      <c r="R14" s="1" t="s">
        <v>122</v>
      </c>
      <c r="S14" s="1" t="s">
        <v>615</v>
      </c>
      <c r="T14">
        <v>53.82</v>
      </c>
      <c r="U14" s="1" t="s">
        <v>528</v>
      </c>
      <c r="V14" s="1" t="s">
        <v>273</v>
      </c>
      <c r="W14" s="1" t="s">
        <v>126</v>
      </c>
      <c r="X14">
        <v>28.12</v>
      </c>
      <c r="Y14" s="1" t="s">
        <v>528</v>
      </c>
      <c r="Z14" s="1" t="s">
        <v>520</v>
      </c>
      <c r="AA14" s="1" t="s">
        <v>585</v>
      </c>
      <c r="AB14" s="1" t="s">
        <v>160</v>
      </c>
      <c r="AC14" s="1" t="s">
        <v>196</v>
      </c>
      <c r="AD14" s="1" t="s">
        <v>269</v>
      </c>
      <c r="AE14" s="1" t="s">
        <v>905</v>
      </c>
      <c r="AF14" s="1" t="s">
        <v>813</v>
      </c>
      <c r="AG14" s="1" t="s">
        <v>1392</v>
      </c>
      <c r="AH14" s="1" t="s">
        <v>905</v>
      </c>
      <c r="AI14">
        <v>42.78</v>
      </c>
      <c r="AJ14" s="1" t="s">
        <v>528</v>
      </c>
      <c r="AK14" s="1" t="s">
        <v>196</v>
      </c>
      <c r="AL14" s="1" t="s">
        <v>126</v>
      </c>
      <c r="AM14" s="1" t="s">
        <v>98</v>
      </c>
      <c r="AN14" s="1" t="s">
        <v>98</v>
      </c>
      <c r="AO14" s="1" t="s">
        <v>273</v>
      </c>
      <c r="AP14" s="1" t="s">
        <v>1598</v>
      </c>
      <c r="AQ14" s="1" t="s">
        <v>269</v>
      </c>
      <c r="AR14" s="1" t="s">
        <v>1598</v>
      </c>
      <c r="AS14" s="1" t="s">
        <v>98</v>
      </c>
      <c r="AT14" s="1" t="s">
        <v>160</v>
      </c>
      <c r="AU14" s="1" t="s">
        <v>160</v>
      </c>
      <c r="AV14" s="1" t="s">
        <v>277</v>
      </c>
      <c r="AW14">
        <v>44.22</v>
      </c>
      <c r="AX14">
        <v>0.46175044091710798</v>
      </c>
      <c r="AY14">
        <v>0.53824955908289196</v>
      </c>
      <c r="AZ14">
        <v>0.28125</v>
      </c>
      <c r="BA14">
        <v>0.71875</v>
      </c>
      <c r="BB14">
        <v>0.42777777777777798</v>
      </c>
      <c r="BC14">
        <v>0.57222222222222197</v>
      </c>
      <c r="BD14">
        <v>0.44221230158730201</v>
      </c>
      <c r="BE14">
        <v>0.55778769841269804</v>
      </c>
      <c r="BF14">
        <v>1.6129905202821899</v>
      </c>
      <c r="BG14">
        <v>0.40324763007054698</v>
      </c>
      <c r="BH14">
        <v>40.32</v>
      </c>
    </row>
    <row r="15" spans="1:60" x14ac:dyDescent="0.5">
      <c r="A15">
        <v>17</v>
      </c>
      <c r="B15">
        <v>17</v>
      </c>
      <c r="C15" s="1" t="s">
        <v>19</v>
      </c>
      <c r="D15" s="1" t="s">
        <v>34</v>
      </c>
      <c r="E15">
        <v>2</v>
      </c>
      <c r="F15" s="1" t="s">
        <v>545</v>
      </c>
      <c r="G15" s="1" t="s">
        <v>132</v>
      </c>
      <c r="H15" s="1" t="s">
        <v>302</v>
      </c>
      <c r="I15" s="1" t="s">
        <v>130</v>
      </c>
      <c r="J15" s="1" t="s">
        <v>196</v>
      </c>
      <c r="K15" s="1" t="s">
        <v>1245</v>
      </c>
      <c r="L15" s="1" t="s">
        <v>122</v>
      </c>
      <c r="M15" s="1" t="s">
        <v>130</v>
      </c>
      <c r="N15" s="1" t="s">
        <v>130</v>
      </c>
      <c r="O15" s="1" t="s">
        <v>269</v>
      </c>
      <c r="P15" s="1" t="s">
        <v>195</v>
      </c>
      <c r="Q15" s="1" t="s">
        <v>1188</v>
      </c>
      <c r="R15" s="1" t="s">
        <v>130</v>
      </c>
      <c r="S15" s="1" t="s">
        <v>130</v>
      </c>
      <c r="T15">
        <v>29.17</v>
      </c>
      <c r="U15" s="1" t="s">
        <v>545</v>
      </c>
      <c r="V15" s="1" t="s">
        <v>130</v>
      </c>
      <c r="W15" s="1" t="s">
        <v>130</v>
      </c>
      <c r="X15">
        <v>0</v>
      </c>
      <c r="Y15" s="1" t="s">
        <v>545</v>
      </c>
      <c r="Z15" s="1" t="s">
        <v>130</v>
      </c>
      <c r="AA15" s="1" t="s">
        <v>130</v>
      </c>
      <c r="AB15" s="1" t="s">
        <v>130</v>
      </c>
      <c r="AC15" s="1" t="s">
        <v>130</v>
      </c>
      <c r="AD15" s="1" t="s">
        <v>130</v>
      </c>
      <c r="AE15" s="1" t="s">
        <v>130</v>
      </c>
      <c r="AF15" s="1" t="s">
        <v>130</v>
      </c>
      <c r="AG15" s="1" t="s">
        <v>277</v>
      </c>
      <c r="AH15" s="1" t="s">
        <v>130</v>
      </c>
      <c r="AI15">
        <v>5.56</v>
      </c>
      <c r="AJ15" s="1" t="s">
        <v>545</v>
      </c>
      <c r="AK15" s="1" t="s">
        <v>130</v>
      </c>
      <c r="AL15" s="1" t="s">
        <v>130</v>
      </c>
      <c r="AM15" s="1" t="s">
        <v>130</v>
      </c>
      <c r="AN15" s="1" t="s">
        <v>130</v>
      </c>
      <c r="AO15" s="1" t="s">
        <v>130</v>
      </c>
      <c r="AP15" s="1" t="s">
        <v>130</v>
      </c>
      <c r="AQ15" s="1" t="s">
        <v>130</v>
      </c>
      <c r="AR15" s="1" t="s">
        <v>130</v>
      </c>
      <c r="AS15" s="1" t="s">
        <v>130</v>
      </c>
      <c r="AT15" s="1" t="s">
        <v>130</v>
      </c>
      <c r="AU15" s="1" t="s">
        <v>130</v>
      </c>
      <c r="AV15" s="1" t="s">
        <v>277</v>
      </c>
      <c r="AW15">
        <v>4.17</v>
      </c>
      <c r="AX15">
        <v>0.70833333333333304</v>
      </c>
      <c r="AY15">
        <v>0.29166666666666702</v>
      </c>
      <c r="AZ15">
        <v>0</v>
      </c>
      <c r="BA15">
        <v>1</v>
      </c>
      <c r="BB15">
        <v>5.5555555555555601E-2</v>
      </c>
      <c r="BC15">
        <v>0.94444444444444398</v>
      </c>
      <c r="BD15">
        <v>4.1666666666666699E-2</v>
      </c>
      <c r="BE15">
        <v>0.95833333333333304</v>
      </c>
      <c r="BF15">
        <v>0.80555555555555503</v>
      </c>
      <c r="BG15">
        <v>0.20138888888888901</v>
      </c>
      <c r="BH15">
        <v>20.14</v>
      </c>
    </row>
    <row r="16" spans="1:60" x14ac:dyDescent="0.5">
      <c r="A16">
        <v>19</v>
      </c>
      <c r="B16">
        <v>19</v>
      </c>
      <c r="C16" s="1" t="s">
        <v>19</v>
      </c>
      <c r="D16" s="1" t="s">
        <v>35</v>
      </c>
      <c r="E16">
        <v>11</v>
      </c>
      <c r="F16" s="1" t="s">
        <v>596</v>
      </c>
      <c r="G16" s="1" t="s">
        <v>389</v>
      </c>
      <c r="H16" s="1" t="s">
        <v>1599</v>
      </c>
      <c r="I16" s="1" t="s">
        <v>143</v>
      </c>
      <c r="J16" s="1" t="s">
        <v>1600</v>
      </c>
      <c r="K16" s="1" t="s">
        <v>1601</v>
      </c>
      <c r="L16" s="1" t="s">
        <v>1602</v>
      </c>
      <c r="M16" s="1" t="s">
        <v>1600</v>
      </c>
      <c r="N16" s="1" t="s">
        <v>685</v>
      </c>
      <c r="O16" s="1" t="s">
        <v>842</v>
      </c>
      <c r="P16" s="1" t="s">
        <v>1549</v>
      </c>
      <c r="Q16" s="1" t="s">
        <v>1603</v>
      </c>
      <c r="R16" s="1" t="s">
        <v>130</v>
      </c>
      <c r="S16" s="1" t="s">
        <v>196</v>
      </c>
      <c r="T16">
        <v>21.72</v>
      </c>
      <c r="U16" s="1" t="s">
        <v>596</v>
      </c>
      <c r="V16" s="1" t="s">
        <v>975</v>
      </c>
      <c r="W16" s="1" t="s">
        <v>246</v>
      </c>
      <c r="X16">
        <v>50</v>
      </c>
      <c r="Y16" s="1" t="s">
        <v>596</v>
      </c>
      <c r="Z16" s="1" t="s">
        <v>586</v>
      </c>
      <c r="AA16" s="1" t="s">
        <v>277</v>
      </c>
      <c r="AB16" s="1" t="s">
        <v>130</v>
      </c>
      <c r="AC16" s="1" t="s">
        <v>148</v>
      </c>
      <c r="AD16" s="1" t="s">
        <v>130</v>
      </c>
      <c r="AE16" s="1" t="s">
        <v>1604</v>
      </c>
      <c r="AF16" s="1" t="s">
        <v>1188</v>
      </c>
      <c r="AG16" s="1" t="s">
        <v>975</v>
      </c>
      <c r="AH16" s="1" t="s">
        <v>273</v>
      </c>
      <c r="AI16">
        <v>41.67</v>
      </c>
      <c r="AJ16" s="1" t="s">
        <v>596</v>
      </c>
      <c r="AK16" s="1" t="s">
        <v>130</v>
      </c>
      <c r="AL16" s="1" t="s">
        <v>148</v>
      </c>
      <c r="AM16" s="1" t="s">
        <v>98</v>
      </c>
      <c r="AN16" s="1" t="s">
        <v>130</v>
      </c>
      <c r="AO16" s="1" t="s">
        <v>595</v>
      </c>
      <c r="AP16" s="1" t="s">
        <v>98</v>
      </c>
      <c r="AQ16" s="1" t="s">
        <v>130</v>
      </c>
      <c r="AR16" s="1" t="s">
        <v>130</v>
      </c>
      <c r="AS16" s="1" t="s">
        <v>98</v>
      </c>
      <c r="AT16" s="1" t="s">
        <v>269</v>
      </c>
      <c r="AU16" s="1" t="s">
        <v>302</v>
      </c>
      <c r="AV16" s="1" t="s">
        <v>586</v>
      </c>
      <c r="AW16">
        <v>35.64</v>
      </c>
      <c r="AX16">
        <v>0.78275346053123795</v>
      </c>
      <c r="AY16">
        <v>0.21724653946876199</v>
      </c>
      <c r="AZ16">
        <v>0.5</v>
      </c>
      <c r="BA16">
        <v>0.5</v>
      </c>
      <c r="BB16">
        <v>0.41666666666666702</v>
      </c>
      <c r="BC16">
        <v>0.58333333333333304</v>
      </c>
      <c r="BD16">
        <v>0.35637626262626299</v>
      </c>
      <c r="BE16">
        <v>0.64362373737373701</v>
      </c>
      <c r="BF16">
        <v>2.0557963898241698</v>
      </c>
      <c r="BG16">
        <v>0.513949097456042</v>
      </c>
      <c r="BH16">
        <v>51.39</v>
      </c>
    </row>
    <row r="17" spans="1:60" x14ac:dyDescent="0.5">
      <c r="A17">
        <v>20</v>
      </c>
      <c r="B17">
        <v>20</v>
      </c>
      <c r="C17" s="1" t="s">
        <v>19</v>
      </c>
      <c r="D17" s="1" t="s">
        <v>57</v>
      </c>
      <c r="E17">
        <v>39</v>
      </c>
      <c r="F17" s="1" t="s">
        <v>626</v>
      </c>
      <c r="G17" s="1" t="s">
        <v>1605</v>
      </c>
      <c r="H17" s="1" t="s">
        <v>1606</v>
      </c>
      <c r="I17" s="1" t="s">
        <v>1607</v>
      </c>
      <c r="J17" s="1" t="s">
        <v>1608</v>
      </c>
      <c r="K17" s="1" t="s">
        <v>1609</v>
      </c>
      <c r="L17" s="1" t="s">
        <v>1610</v>
      </c>
      <c r="M17" s="1" t="s">
        <v>1611</v>
      </c>
      <c r="N17" s="1" t="s">
        <v>130</v>
      </c>
      <c r="O17" s="1" t="s">
        <v>1612</v>
      </c>
      <c r="P17" s="1" t="s">
        <v>1613</v>
      </c>
      <c r="Q17" s="1" t="s">
        <v>1614</v>
      </c>
      <c r="R17" s="1" t="s">
        <v>130</v>
      </c>
      <c r="S17" s="1" t="s">
        <v>360</v>
      </c>
      <c r="T17">
        <v>28.77</v>
      </c>
      <c r="U17" s="1" t="s">
        <v>626</v>
      </c>
      <c r="V17" s="1" t="s">
        <v>302</v>
      </c>
      <c r="W17" s="1" t="s">
        <v>218</v>
      </c>
      <c r="X17">
        <v>17.95</v>
      </c>
      <c r="Y17" s="1" t="s">
        <v>626</v>
      </c>
      <c r="Z17" s="1" t="s">
        <v>1615</v>
      </c>
      <c r="AA17" s="1" t="s">
        <v>122</v>
      </c>
      <c r="AB17" s="1" t="s">
        <v>130</v>
      </c>
      <c r="AC17" s="1" t="s">
        <v>1616</v>
      </c>
      <c r="AD17" s="1" t="s">
        <v>130</v>
      </c>
      <c r="AE17" s="1" t="s">
        <v>185</v>
      </c>
      <c r="AF17" s="1" t="s">
        <v>637</v>
      </c>
      <c r="AG17" s="1" t="s">
        <v>1617</v>
      </c>
      <c r="AH17" s="1" t="s">
        <v>682</v>
      </c>
      <c r="AI17">
        <v>24.9</v>
      </c>
      <c r="AJ17" s="1" t="s">
        <v>626</v>
      </c>
      <c r="AK17" s="1" t="s">
        <v>1616</v>
      </c>
      <c r="AL17" s="1" t="s">
        <v>497</v>
      </c>
      <c r="AM17" s="1" t="s">
        <v>98</v>
      </c>
      <c r="AN17" s="1" t="s">
        <v>130</v>
      </c>
      <c r="AO17" s="1" t="s">
        <v>739</v>
      </c>
      <c r="AP17" s="1" t="s">
        <v>302</v>
      </c>
      <c r="AQ17" s="1" t="s">
        <v>130</v>
      </c>
      <c r="AR17" s="1" t="s">
        <v>130</v>
      </c>
      <c r="AS17" s="1" t="s">
        <v>98</v>
      </c>
      <c r="AT17" s="1" t="s">
        <v>143</v>
      </c>
      <c r="AU17" s="1" t="s">
        <v>382</v>
      </c>
      <c r="AV17" s="1" t="s">
        <v>1617</v>
      </c>
      <c r="AW17">
        <v>30.52</v>
      </c>
      <c r="AX17">
        <v>0.71230677070833004</v>
      </c>
      <c r="AY17">
        <v>0.28769322929167002</v>
      </c>
      <c r="AZ17">
        <v>0.17948717948717899</v>
      </c>
      <c r="BA17">
        <v>0.82051282051282104</v>
      </c>
      <c r="BB17">
        <v>0.24896214896214899</v>
      </c>
      <c r="BC17">
        <v>0.75103785103785103</v>
      </c>
      <c r="BD17">
        <v>0.30519943019943002</v>
      </c>
      <c r="BE17">
        <v>0.69480056980057003</v>
      </c>
      <c r="BF17">
        <v>1.44595552935709</v>
      </c>
      <c r="BG17">
        <v>0.36148888233927201</v>
      </c>
      <c r="BH17">
        <v>36.15</v>
      </c>
    </row>
    <row r="18" spans="1:60" x14ac:dyDescent="0.5">
      <c r="A18">
        <v>21</v>
      </c>
      <c r="B18">
        <v>21</v>
      </c>
      <c r="C18" s="1" t="s">
        <v>20</v>
      </c>
      <c r="D18" s="1" t="s">
        <v>33</v>
      </c>
      <c r="E18">
        <v>15</v>
      </c>
      <c r="F18" s="1" t="s">
        <v>1618</v>
      </c>
      <c r="G18" s="1" t="s">
        <v>500</v>
      </c>
      <c r="H18" s="1" t="s">
        <v>1619</v>
      </c>
      <c r="I18" s="1" t="s">
        <v>130</v>
      </c>
      <c r="J18" s="1" t="s">
        <v>1620</v>
      </c>
      <c r="K18" s="1" t="s">
        <v>1621</v>
      </c>
      <c r="L18" s="1" t="s">
        <v>1622</v>
      </c>
      <c r="M18" s="1" t="s">
        <v>1623</v>
      </c>
      <c r="N18" s="1" t="s">
        <v>1098</v>
      </c>
      <c r="O18" s="1" t="s">
        <v>1624</v>
      </c>
      <c r="P18" s="1" t="s">
        <v>1499</v>
      </c>
      <c r="Q18" s="1" t="s">
        <v>1625</v>
      </c>
      <c r="R18" s="1" t="s">
        <v>130</v>
      </c>
      <c r="S18" s="1" t="s">
        <v>1616</v>
      </c>
      <c r="T18">
        <v>19.670000000000002</v>
      </c>
      <c r="U18" s="1" t="s">
        <v>1618</v>
      </c>
      <c r="V18" s="1" t="s">
        <v>122</v>
      </c>
      <c r="W18" s="1" t="s">
        <v>122</v>
      </c>
      <c r="X18">
        <v>40</v>
      </c>
      <c r="Y18" s="1" t="s">
        <v>1618</v>
      </c>
      <c r="Z18" s="1" t="s">
        <v>293</v>
      </c>
      <c r="AA18" s="1" t="s">
        <v>277</v>
      </c>
      <c r="AB18" s="1" t="s">
        <v>125</v>
      </c>
      <c r="AC18" s="1" t="s">
        <v>302</v>
      </c>
      <c r="AD18" s="1" t="s">
        <v>191</v>
      </c>
      <c r="AE18" s="1" t="s">
        <v>767</v>
      </c>
      <c r="AF18" s="1" t="s">
        <v>1626</v>
      </c>
      <c r="AG18" s="1" t="s">
        <v>930</v>
      </c>
      <c r="AH18" s="1" t="s">
        <v>122</v>
      </c>
      <c r="AI18">
        <v>53.02</v>
      </c>
      <c r="AJ18" s="1" t="s">
        <v>1618</v>
      </c>
      <c r="AK18" s="1" t="s">
        <v>122</v>
      </c>
      <c r="AL18" s="1" t="s">
        <v>585</v>
      </c>
      <c r="AM18" s="1" t="s">
        <v>98</v>
      </c>
      <c r="AN18" s="1" t="s">
        <v>130</v>
      </c>
      <c r="AO18" s="1" t="s">
        <v>191</v>
      </c>
      <c r="AP18" s="1" t="s">
        <v>122</v>
      </c>
      <c r="AQ18" s="1" t="s">
        <v>122</v>
      </c>
      <c r="AR18" s="1" t="s">
        <v>585</v>
      </c>
      <c r="AS18" s="1" t="s">
        <v>98</v>
      </c>
      <c r="AT18" s="1" t="s">
        <v>130</v>
      </c>
      <c r="AU18" s="1" t="s">
        <v>162</v>
      </c>
      <c r="AV18" s="1" t="s">
        <v>930</v>
      </c>
      <c r="AW18">
        <v>46.37</v>
      </c>
      <c r="AX18">
        <v>0.80332722832722803</v>
      </c>
      <c r="AY18">
        <v>0.196672771672772</v>
      </c>
      <c r="AZ18">
        <v>0.4</v>
      </c>
      <c r="BA18">
        <v>0.6</v>
      </c>
      <c r="BB18">
        <v>0.53019943019943006</v>
      </c>
      <c r="BC18">
        <v>0.46980056980057</v>
      </c>
      <c r="BD18">
        <v>0.46367521367521403</v>
      </c>
      <c r="BE18">
        <v>0.53632478632478597</v>
      </c>
      <c r="BF18">
        <v>2.19720187220187</v>
      </c>
      <c r="BG18">
        <v>0.54930046805046795</v>
      </c>
      <c r="BH18">
        <v>54.93</v>
      </c>
    </row>
    <row r="19" spans="1:60" x14ac:dyDescent="0.5">
      <c r="A19">
        <v>22</v>
      </c>
      <c r="B19">
        <v>22</v>
      </c>
      <c r="C19" s="1" t="s">
        <v>20</v>
      </c>
      <c r="D19" s="1" t="s">
        <v>34</v>
      </c>
      <c r="E19">
        <v>3</v>
      </c>
      <c r="F19" s="1" t="s">
        <v>1627</v>
      </c>
      <c r="G19" s="1" t="s">
        <v>163</v>
      </c>
      <c r="H19" s="1" t="s">
        <v>334</v>
      </c>
      <c r="I19" s="1" t="s">
        <v>130</v>
      </c>
      <c r="J19" s="1" t="s">
        <v>130</v>
      </c>
      <c r="K19" s="1" t="s">
        <v>213</v>
      </c>
      <c r="L19" s="1" t="s">
        <v>195</v>
      </c>
      <c r="M19" s="1" t="s">
        <v>461</v>
      </c>
      <c r="N19" s="1" t="s">
        <v>130</v>
      </c>
      <c r="O19" s="1" t="s">
        <v>130</v>
      </c>
      <c r="P19" s="1" t="s">
        <v>130</v>
      </c>
      <c r="Q19" s="1" t="s">
        <v>956</v>
      </c>
      <c r="R19" s="1" t="s">
        <v>130</v>
      </c>
      <c r="S19" s="1" t="s">
        <v>277</v>
      </c>
      <c r="T19">
        <v>36.11</v>
      </c>
      <c r="U19" s="1" t="s">
        <v>1627</v>
      </c>
      <c r="V19" s="1" t="s">
        <v>125</v>
      </c>
      <c r="W19" s="1" t="s">
        <v>125</v>
      </c>
      <c r="X19">
        <v>66.67</v>
      </c>
      <c r="Y19" s="1" t="s">
        <v>1627</v>
      </c>
      <c r="Z19" s="1" t="s">
        <v>302</v>
      </c>
      <c r="AA19" s="1" t="s">
        <v>98</v>
      </c>
      <c r="AB19" s="1" t="s">
        <v>277</v>
      </c>
      <c r="AC19" s="1" t="s">
        <v>302</v>
      </c>
      <c r="AD19" s="1" t="s">
        <v>130</v>
      </c>
      <c r="AE19" s="1" t="s">
        <v>125</v>
      </c>
      <c r="AF19" s="1" t="s">
        <v>98</v>
      </c>
      <c r="AG19" s="1" t="s">
        <v>302</v>
      </c>
      <c r="AH19" s="1" t="s">
        <v>130</v>
      </c>
      <c r="AI19">
        <v>46.3</v>
      </c>
      <c r="AJ19" s="1" t="s">
        <v>1627</v>
      </c>
      <c r="AK19" s="1" t="s">
        <v>130</v>
      </c>
      <c r="AL19" s="1" t="s">
        <v>130</v>
      </c>
      <c r="AM19" s="1" t="s">
        <v>98</v>
      </c>
      <c r="AN19" s="1" t="s">
        <v>130</v>
      </c>
      <c r="AO19" s="1" t="s">
        <v>130</v>
      </c>
      <c r="AP19" s="1" t="s">
        <v>130</v>
      </c>
      <c r="AQ19" s="1" t="s">
        <v>130</v>
      </c>
      <c r="AR19" s="1" t="s">
        <v>130</v>
      </c>
      <c r="AS19" s="1" t="s">
        <v>98</v>
      </c>
      <c r="AT19" s="1" t="s">
        <v>130</v>
      </c>
      <c r="AU19" s="1" t="s">
        <v>130</v>
      </c>
      <c r="AV19" s="1" t="s">
        <v>125</v>
      </c>
      <c r="AW19">
        <v>22.22</v>
      </c>
      <c r="AX19">
        <v>0.63888888888888895</v>
      </c>
      <c r="AY19">
        <v>0.36111111111111099</v>
      </c>
      <c r="AZ19">
        <v>0.66666666666666696</v>
      </c>
      <c r="BA19">
        <v>0.33333333333333298</v>
      </c>
      <c r="BB19">
        <v>0.46296296296296302</v>
      </c>
      <c r="BC19">
        <v>0.53703703703703698</v>
      </c>
      <c r="BD19">
        <v>0.22222222222222199</v>
      </c>
      <c r="BE19">
        <v>0.77777777777777801</v>
      </c>
      <c r="BF19">
        <v>1.99074074074074</v>
      </c>
      <c r="BG19">
        <v>0.49768518518518501</v>
      </c>
      <c r="BH19">
        <v>49.77</v>
      </c>
    </row>
    <row r="20" spans="1:60" x14ac:dyDescent="0.5">
      <c r="A20">
        <v>24</v>
      </c>
      <c r="B20">
        <v>24</v>
      </c>
      <c r="C20" s="1" t="s">
        <v>20</v>
      </c>
      <c r="D20" s="1" t="s">
        <v>35</v>
      </c>
      <c r="E20">
        <v>18</v>
      </c>
      <c r="F20" s="1" t="s">
        <v>1628</v>
      </c>
      <c r="G20" s="1" t="s">
        <v>574</v>
      </c>
      <c r="H20" s="1" t="s">
        <v>1629</v>
      </c>
      <c r="I20" s="1" t="s">
        <v>130</v>
      </c>
      <c r="J20" s="1" t="s">
        <v>1630</v>
      </c>
      <c r="K20" s="1" t="s">
        <v>1631</v>
      </c>
      <c r="L20" s="1" t="s">
        <v>1632</v>
      </c>
      <c r="M20" s="1" t="s">
        <v>1633</v>
      </c>
      <c r="N20" s="1" t="s">
        <v>1634</v>
      </c>
      <c r="O20" s="1" t="s">
        <v>1635</v>
      </c>
      <c r="P20" s="1" t="s">
        <v>1636</v>
      </c>
      <c r="Q20" s="1" t="s">
        <v>1637</v>
      </c>
      <c r="R20" s="1" t="s">
        <v>130</v>
      </c>
      <c r="S20" s="1" t="s">
        <v>520</v>
      </c>
      <c r="T20">
        <v>31.02</v>
      </c>
      <c r="U20" s="1" t="s">
        <v>1628</v>
      </c>
      <c r="V20" s="1" t="s">
        <v>667</v>
      </c>
      <c r="W20" s="1" t="s">
        <v>667</v>
      </c>
      <c r="X20">
        <v>27.78</v>
      </c>
      <c r="Y20" s="1" t="s">
        <v>1628</v>
      </c>
      <c r="Z20" s="1" t="s">
        <v>302</v>
      </c>
      <c r="AA20" s="1" t="s">
        <v>277</v>
      </c>
      <c r="AB20" s="1" t="s">
        <v>130</v>
      </c>
      <c r="AC20" s="1" t="s">
        <v>954</v>
      </c>
      <c r="AD20" s="1" t="s">
        <v>382</v>
      </c>
      <c r="AE20" s="1" t="s">
        <v>488</v>
      </c>
      <c r="AF20" s="1" t="s">
        <v>520</v>
      </c>
      <c r="AG20" s="1" t="s">
        <v>125</v>
      </c>
      <c r="AH20" s="1" t="s">
        <v>302</v>
      </c>
      <c r="AI20">
        <v>36.19</v>
      </c>
      <c r="AJ20" s="1" t="s">
        <v>1628</v>
      </c>
      <c r="AK20" s="1" t="s">
        <v>125</v>
      </c>
      <c r="AL20" s="1" t="s">
        <v>1638</v>
      </c>
      <c r="AM20" s="1" t="s">
        <v>1074</v>
      </c>
      <c r="AN20" s="1" t="s">
        <v>130</v>
      </c>
      <c r="AO20" s="1" t="s">
        <v>143</v>
      </c>
      <c r="AP20" s="1" t="s">
        <v>130</v>
      </c>
      <c r="AQ20" s="1" t="s">
        <v>130</v>
      </c>
      <c r="AR20" s="1" t="s">
        <v>130</v>
      </c>
      <c r="AS20" s="1" t="s">
        <v>98</v>
      </c>
      <c r="AT20" s="1" t="s">
        <v>307</v>
      </c>
      <c r="AU20" s="1" t="s">
        <v>307</v>
      </c>
      <c r="AV20" s="1" t="s">
        <v>125</v>
      </c>
      <c r="AW20">
        <v>33.450000000000003</v>
      </c>
      <c r="AX20">
        <v>0.68981481481481499</v>
      </c>
      <c r="AY20">
        <v>0.31018518518518501</v>
      </c>
      <c r="AZ20">
        <v>0.27777777777777801</v>
      </c>
      <c r="BA20">
        <v>0.72222222222222199</v>
      </c>
      <c r="BB20">
        <v>0.36188271604938299</v>
      </c>
      <c r="BC20">
        <v>0.63811728395061695</v>
      </c>
      <c r="BD20">
        <v>0.33449074074074098</v>
      </c>
      <c r="BE20">
        <v>0.66550925925925897</v>
      </c>
      <c r="BF20">
        <v>1.66396604938272</v>
      </c>
      <c r="BG20">
        <v>0.41599151234567899</v>
      </c>
      <c r="BH20">
        <v>41.6</v>
      </c>
    </row>
    <row r="21" spans="1:60" x14ac:dyDescent="0.5">
      <c r="A21">
        <v>25</v>
      </c>
      <c r="B21">
        <v>25</v>
      </c>
      <c r="C21" s="1" t="s">
        <v>20</v>
      </c>
      <c r="D21" s="1" t="s">
        <v>57</v>
      </c>
      <c r="E21">
        <v>19</v>
      </c>
      <c r="F21" s="1" t="s">
        <v>1512</v>
      </c>
      <c r="G21" s="1" t="s">
        <v>596</v>
      </c>
      <c r="H21" s="1" t="s">
        <v>1639</v>
      </c>
      <c r="I21" s="1" t="s">
        <v>1640</v>
      </c>
      <c r="J21" s="1" t="s">
        <v>1641</v>
      </c>
      <c r="K21" s="1" t="s">
        <v>1642</v>
      </c>
      <c r="L21" s="1" t="s">
        <v>1643</v>
      </c>
      <c r="M21" s="1" t="s">
        <v>1644</v>
      </c>
      <c r="N21" s="1" t="s">
        <v>1645</v>
      </c>
      <c r="O21" s="1" t="s">
        <v>1646</v>
      </c>
      <c r="P21" s="1" t="s">
        <v>1647</v>
      </c>
      <c r="Q21" s="1" t="s">
        <v>1648</v>
      </c>
      <c r="R21" s="1" t="s">
        <v>130</v>
      </c>
      <c r="S21" s="1" t="s">
        <v>331</v>
      </c>
      <c r="T21">
        <v>30.15</v>
      </c>
      <c r="U21" s="1" t="s">
        <v>1512</v>
      </c>
      <c r="V21" s="1" t="s">
        <v>279</v>
      </c>
      <c r="W21" s="1" t="s">
        <v>279</v>
      </c>
      <c r="X21">
        <v>10.53</v>
      </c>
      <c r="Y21" s="1" t="s">
        <v>1512</v>
      </c>
      <c r="Z21" s="1" t="s">
        <v>1262</v>
      </c>
      <c r="AA21" s="1" t="s">
        <v>98</v>
      </c>
      <c r="AB21" s="1" t="s">
        <v>130</v>
      </c>
      <c r="AC21" s="1" t="s">
        <v>130</v>
      </c>
      <c r="AD21" s="1" t="s">
        <v>130</v>
      </c>
      <c r="AE21" s="1" t="s">
        <v>214</v>
      </c>
      <c r="AF21" s="1" t="s">
        <v>1649</v>
      </c>
      <c r="AG21" s="1" t="s">
        <v>711</v>
      </c>
      <c r="AH21" s="1" t="s">
        <v>279</v>
      </c>
      <c r="AI21">
        <v>41.97</v>
      </c>
      <c r="AJ21" s="1" t="s">
        <v>1512</v>
      </c>
      <c r="AK21" s="1" t="s">
        <v>1262</v>
      </c>
      <c r="AL21" s="1" t="s">
        <v>1417</v>
      </c>
      <c r="AM21" s="1" t="s">
        <v>98</v>
      </c>
      <c r="AN21" s="1" t="s">
        <v>130</v>
      </c>
      <c r="AO21" s="1" t="s">
        <v>130</v>
      </c>
      <c r="AP21" s="1" t="s">
        <v>130</v>
      </c>
      <c r="AQ21" s="1" t="s">
        <v>130</v>
      </c>
      <c r="AR21" s="1" t="s">
        <v>130</v>
      </c>
      <c r="AS21" s="1" t="s">
        <v>98</v>
      </c>
      <c r="AT21" s="1" t="s">
        <v>130</v>
      </c>
      <c r="AU21" s="1" t="s">
        <v>324</v>
      </c>
      <c r="AV21" s="1" t="s">
        <v>498</v>
      </c>
      <c r="AW21">
        <v>25.98</v>
      </c>
      <c r="AX21">
        <v>0.69848641210870299</v>
      </c>
      <c r="AY21">
        <v>0.30151358789129701</v>
      </c>
      <c r="AZ21">
        <v>0.105263157894737</v>
      </c>
      <c r="BA21">
        <v>0.89473684210526305</v>
      </c>
      <c r="BB21">
        <v>0.41967664258685899</v>
      </c>
      <c r="BC21">
        <v>0.58032335741314101</v>
      </c>
      <c r="BD21">
        <v>0.25980392156862703</v>
      </c>
      <c r="BE21">
        <v>0.74019607843137303</v>
      </c>
      <c r="BF21">
        <v>1.48323013415893</v>
      </c>
      <c r="BG21">
        <v>0.370807533539732</v>
      </c>
      <c r="BH21">
        <v>37.08</v>
      </c>
    </row>
    <row r="22" spans="1:60" x14ac:dyDescent="0.5">
      <c r="A22">
        <v>26</v>
      </c>
      <c r="B22">
        <v>26</v>
      </c>
      <c r="C22" s="1" t="s">
        <v>21</v>
      </c>
      <c r="D22" s="1" t="s">
        <v>33</v>
      </c>
      <c r="E22">
        <v>34</v>
      </c>
      <c r="F22" s="1" t="s">
        <v>1650</v>
      </c>
      <c r="G22" s="1" t="s">
        <v>1232</v>
      </c>
      <c r="H22" s="1" t="s">
        <v>1651</v>
      </c>
      <c r="I22" s="1" t="s">
        <v>1284</v>
      </c>
      <c r="J22" s="1" t="s">
        <v>1652</v>
      </c>
      <c r="K22" s="1" t="s">
        <v>1653</v>
      </c>
      <c r="L22" s="1" t="s">
        <v>1654</v>
      </c>
      <c r="M22" s="1" t="s">
        <v>1655</v>
      </c>
      <c r="N22" s="1" t="s">
        <v>1656</v>
      </c>
      <c r="O22" s="1" t="s">
        <v>1657</v>
      </c>
      <c r="P22" s="1" t="s">
        <v>1658</v>
      </c>
      <c r="Q22" s="1" t="s">
        <v>1659</v>
      </c>
      <c r="R22" s="1" t="s">
        <v>1392</v>
      </c>
      <c r="S22" s="1" t="s">
        <v>176</v>
      </c>
      <c r="T22">
        <v>60.37</v>
      </c>
      <c r="U22" s="1" t="s">
        <v>1650</v>
      </c>
      <c r="V22" s="1" t="s">
        <v>1151</v>
      </c>
      <c r="W22" s="1" t="s">
        <v>664</v>
      </c>
      <c r="X22">
        <v>48.53</v>
      </c>
      <c r="Y22" s="1" t="s">
        <v>1650</v>
      </c>
      <c r="Z22" s="1" t="s">
        <v>1660</v>
      </c>
      <c r="AA22" s="1" t="s">
        <v>1188</v>
      </c>
      <c r="AB22" s="1" t="s">
        <v>130</v>
      </c>
      <c r="AC22" s="1" t="s">
        <v>326</v>
      </c>
      <c r="AD22" s="1" t="s">
        <v>462</v>
      </c>
      <c r="AE22" s="1" t="s">
        <v>1578</v>
      </c>
      <c r="AF22" s="1" t="s">
        <v>1452</v>
      </c>
      <c r="AG22" s="1" t="s">
        <v>664</v>
      </c>
      <c r="AH22" s="1" t="s">
        <v>1661</v>
      </c>
      <c r="AI22">
        <v>46.72</v>
      </c>
      <c r="AJ22" s="1" t="s">
        <v>1650</v>
      </c>
      <c r="AK22" s="1" t="s">
        <v>664</v>
      </c>
      <c r="AL22" s="1" t="s">
        <v>1661</v>
      </c>
      <c r="AM22" s="1" t="s">
        <v>304</v>
      </c>
      <c r="AN22" s="1" t="s">
        <v>130</v>
      </c>
      <c r="AO22" s="1" t="s">
        <v>211</v>
      </c>
      <c r="AP22" s="1" t="s">
        <v>209</v>
      </c>
      <c r="AQ22" s="1" t="s">
        <v>615</v>
      </c>
      <c r="AR22" s="1" t="s">
        <v>281</v>
      </c>
      <c r="AS22" s="1" t="s">
        <v>98</v>
      </c>
      <c r="AT22" s="1" t="s">
        <v>279</v>
      </c>
      <c r="AU22" s="1" t="s">
        <v>404</v>
      </c>
      <c r="AV22" s="1" t="s">
        <v>664</v>
      </c>
      <c r="AW22">
        <v>48.88</v>
      </c>
      <c r="AX22">
        <v>0.39625420875420903</v>
      </c>
      <c r="AY22">
        <v>0.60374579124579097</v>
      </c>
      <c r="AZ22">
        <v>0.48529411764705899</v>
      </c>
      <c r="BA22">
        <v>0.51470588235294101</v>
      </c>
      <c r="BB22">
        <v>0.46715686274509799</v>
      </c>
      <c r="BC22">
        <v>0.53284313725490196</v>
      </c>
      <c r="BD22">
        <v>0.48875267212147999</v>
      </c>
      <c r="BE22">
        <v>0.51124732787852001</v>
      </c>
      <c r="BF22">
        <v>1.83745786126785</v>
      </c>
      <c r="BG22">
        <v>0.45936446531696201</v>
      </c>
      <c r="BH22">
        <v>45.94</v>
      </c>
    </row>
    <row r="23" spans="1:60" x14ac:dyDescent="0.5">
      <c r="A23">
        <v>27</v>
      </c>
      <c r="B23">
        <v>27</v>
      </c>
      <c r="C23" s="1" t="s">
        <v>21</v>
      </c>
      <c r="D23" s="1" t="s">
        <v>34</v>
      </c>
      <c r="E23">
        <v>9</v>
      </c>
      <c r="F23" s="1" t="s">
        <v>1662</v>
      </c>
      <c r="G23" s="1" t="s">
        <v>337</v>
      </c>
      <c r="H23" s="1" t="s">
        <v>302</v>
      </c>
      <c r="I23" s="1" t="s">
        <v>160</v>
      </c>
      <c r="J23" s="1" t="s">
        <v>1663</v>
      </c>
      <c r="K23" s="1" t="s">
        <v>1664</v>
      </c>
      <c r="L23" s="1" t="s">
        <v>130</v>
      </c>
      <c r="M23" s="1" t="s">
        <v>269</v>
      </c>
      <c r="N23" s="1" t="s">
        <v>360</v>
      </c>
      <c r="O23" s="1" t="s">
        <v>127</v>
      </c>
      <c r="P23" s="1" t="s">
        <v>130</v>
      </c>
      <c r="Q23" s="1" t="s">
        <v>353</v>
      </c>
      <c r="R23" s="1" t="s">
        <v>302</v>
      </c>
      <c r="S23" s="1" t="s">
        <v>461</v>
      </c>
      <c r="T23">
        <v>42.33</v>
      </c>
      <c r="U23" s="1" t="s">
        <v>1662</v>
      </c>
      <c r="V23" s="1" t="s">
        <v>461</v>
      </c>
      <c r="W23" s="1" t="s">
        <v>461</v>
      </c>
      <c r="X23">
        <v>55.56</v>
      </c>
      <c r="Y23" s="1" t="s">
        <v>1662</v>
      </c>
      <c r="Z23" s="1" t="s">
        <v>125</v>
      </c>
      <c r="AA23" s="1" t="s">
        <v>98</v>
      </c>
      <c r="AB23" s="1" t="s">
        <v>130</v>
      </c>
      <c r="AC23" s="1" t="s">
        <v>461</v>
      </c>
      <c r="AD23" s="1" t="s">
        <v>143</v>
      </c>
      <c r="AE23" s="1" t="s">
        <v>98</v>
      </c>
      <c r="AF23" s="1" t="s">
        <v>147</v>
      </c>
      <c r="AG23" s="1" t="s">
        <v>125</v>
      </c>
      <c r="AH23" s="1" t="s">
        <v>147</v>
      </c>
      <c r="AI23">
        <v>61.73</v>
      </c>
      <c r="AJ23" s="1" t="s">
        <v>1662</v>
      </c>
      <c r="AK23" s="1" t="s">
        <v>125</v>
      </c>
      <c r="AL23" s="1" t="s">
        <v>488</v>
      </c>
      <c r="AM23" s="1" t="s">
        <v>98</v>
      </c>
      <c r="AN23" s="1" t="s">
        <v>130</v>
      </c>
      <c r="AO23" s="1" t="s">
        <v>359</v>
      </c>
      <c r="AP23" s="1" t="s">
        <v>191</v>
      </c>
      <c r="AQ23" s="1" t="s">
        <v>404</v>
      </c>
      <c r="AR23" s="1" t="s">
        <v>122</v>
      </c>
      <c r="AS23" s="1" t="s">
        <v>98</v>
      </c>
      <c r="AT23" s="1" t="s">
        <v>143</v>
      </c>
      <c r="AU23" s="1" t="s">
        <v>352</v>
      </c>
      <c r="AV23" s="1" t="s">
        <v>147</v>
      </c>
      <c r="AW23">
        <v>56.6</v>
      </c>
      <c r="AX23">
        <v>0.57671957671957697</v>
      </c>
      <c r="AY23">
        <v>0.42328042328042298</v>
      </c>
      <c r="AZ23">
        <v>0.55555555555555602</v>
      </c>
      <c r="BA23">
        <v>0.44444444444444398</v>
      </c>
      <c r="BB23">
        <v>0.61728395061728403</v>
      </c>
      <c r="BC23">
        <v>0.38271604938271597</v>
      </c>
      <c r="BD23">
        <v>0.56597222222222199</v>
      </c>
      <c r="BE23">
        <v>0.43402777777777801</v>
      </c>
      <c r="BF23">
        <v>2.3155313051146398</v>
      </c>
      <c r="BG23">
        <v>0.57888282627865995</v>
      </c>
      <c r="BH23">
        <v>57.89</v>
      </c>
    </row>
    <row r="24" spans="1:60" x14ac:dyDescent="0.5">
      <c r="A24">
        <v>29</v>
      </c>
      <c r="B24">
        <v>29</v>
      </c>
      <c r="C24" s="1" t="s">
        <v>21</v>
      </c>
      <c r="D24" s="1" t="s">
        <v>35</v>
      </c>
      <c r="E24">
        <v>29</v>
      </c>
      <c r="F24" s="1" t="s">
        <v>1665</v>
      </c>
      <c r="G24" s="1" t="s">
        <v>1665</v>
      </c>
      <c r="H24" s="1" t="s">
        <v>1666</v>
      </c>
      <c r="I24" s="1" t="s">
        <v>1667</v>
      </c>
      <c r="J24" s="1" t="s">
        <v>1668</v>
      </c>
      <c r="K24" s="1" t="s">
        <v>1669</v>
      </c>
      <c r="L24" s="1" t="s">
        <v>1670</v>
      </c>
      <c r="M24" s="1" t="s">
        <v>130</v>
      </c>
      <c r="N24" s="1" t="s">
        <v>1671</v>
      </c>
      <c r="O24" s="1" t="s">
        <v>1672</v>
      </c>
      <c r="P24" s="1" t="s">
        <v>1673</v>
      </c>
      <c r="Q24" s="1" t="s">
        <v>1674</v>
      </c>
      <c r="R24" s="1" t="s">
        <v>209</v>
      </c>
      <c r="S24" s="1" t="s">
        <v>1675</v>
      </c>
      <c r="T24">
        <v>53.11</v>
      </c>
      <c r="U24" s="1" t="s">
        <v>1665</v>
      </c>
      <c r="V24" s="1" t="s">
        <v>1676</v>
      </c>
      <c r="W24" s="1" t="s">
        <v>1676</v>
      </c>
      <c r="X24">
        <v>27.59</v>
      </c>
      <c r="Y24" s="1" t="s">
        <v>1665</v>
      </c>
      <c r="Z24" s="1" t="s">
        <v>1677</v>
      </c>
      <c r="AA24" s="1" t="s">
        <v>98</v>
      </c>
      <c r="AB24" s="1" t="s">
        <v>130</v>
      </c>
      <c r="AC24" s="1" t="s">
        <v>1676</v>
      </c>
      <c r="AD24" s="1" t="s">
        <v>1678</v>
      </c>
      <c r="AE24" s="1" t="s">
        <v>1679</v>
      </c>
      <c r="AF24" s="1" t="s">
        <v>1490</v>
      </c>
      <c r="AG24" s="1" t="s">
        <v>1676</v>
      </c>
      <c r="AH24" s="1" t="s">
        <v>1680</v>
      </c>
      <c r="AI24">
        <v>42.77</v>
      </c>
      <c r="AJ24" s="1" t="s">
        <v>1665</v>
      </c>
      <c r="AK24" s="1" t="s">
        <v>1131</v>
      </c>
      <c r="AL24" s="1" t="s">
        <v>1681</v>
      </c>
      <c r="AM24" s="1" t="s">
        <v>813</v>
      </c>
      <c r="AN24" s="1" t="s">
        <v>130</v>
      </c>
      <c r="AO24" s="1" t="s">
        <v>1682</v>
      </c>
      <c r="AP24" s="1" t="s">
        <v>126</v>
      </c>
      <c r="AQ24" s="1" t="s">
        <v>905</v>
      </c>
      <c r="AR24" s="1" t="s">
        <v>520</v>
      </c>
      <c r="AS24" s="1" t="s">
        <v>98</v>
      </c>
      <c r="AT24" s="1" t="s">
        <v>217</v>
      </c>
      <c r="AU24" s="1" t="s">
        <v>637</v>
      </c>
      <c r="AV24" s="1" t="s">
        <v>1132</v>
      </c>
      <c r="AW24">
        <v>39.65</v>
      </c>
      <c r="AX24">
        <v>0.46888683634373302</v>
      </c>
      <c r="AY24">
        <v>0.53111316365626704</v>
      </c>
      <c r="AZ24">
        <v>0.27586206896551702</v>
      </c>
      <c r="BA24">
        <v>0.72413793103448298</v>
      </c>
      <c r="BB24">
        <v>0.42765918627987598</v>
      </c>
      <c r="BC24">
        <v>0.57234081372012402</v>
      </c>
      <c r="BD24">
        <v>0.396543171866448</v>
      </c>
      <c r="BE24">
        <v>0.60345682813355195</v>
      </c>
      <c r="BF24">
        <v>1.56895126345557</v>
      </c>
      <c r="BG24">
        <v>0.392237815863894</v>
      </c>
      <c r="BH24">
        <v>39.22</v>
      </c>
    </row>
    <row r="25" spans="1:60" x14ac:dyDescent="0.5">
      <c r="A25">
        <v>30</v>
      </c>
      <c r="B25">
        <v>30</v>
      </c>
      <c r="C25" s="1" t="s">
        <v>21</v>
      </c>
      <c r="D25" s="1" t="s">
        <v>57</v>
      </c>
      <c r="E25">
        <v>40</v>
      </c>
      <c r="F25" s="1" t="s">
        <v>1683</v>
      </c>
      <c r="G25" s="1" t="s">
        <v>799</v>
      </c>
      <c r="H25" s="1" t="s">
        <v>1684</v>
      </c>
      <c r="I25" s="1" t="s">
        <v>1685</v>
      </c>
      <c r="J25" s="1" t="s">
        <v>1686</v>
      </c>
      <c r="K25" s="1" t="s">
        <v>1687</v>
      </c>
      <c r="L25" s="1" t="s">
        <v>1688</v>
      </c>
      <c r="M25" s="1" t="s">
        <v>1689</v>
      </c>
      <c r="N25" s="1" t="s">
        <v>1690</v>
      </c>
      <c r="O25" s="1" t="s">
        <v>1691</v>
      </c>
      <c r="P25" s="1" t="s">
        <v>1692</v>
      </c>
      <c r="Q25" s="1" t="s">
        <v>1693</v>
      </c>
      <c r="R25" s="1" t="s">
        <v>191</v>
      </c>
      <c r="S25" s="1" t="s">
        <v>125</v>
      </c>
      <c r="T25">
        <v>45.77</v>
      </c>
      <c r="U25" s="1" t="s">
        <v>1683</v>
      </c>
      <c r="V25" s="1" t="s">
        <v>269</v>
      </c>
      <c r="W25" s="1" t="s">
        <v>303</v>
      </c>
      <c r="X25">
        <v>10</v>
      </c>
      <c r="Y25" s="1" t="s">
        <v>1683</v>
      </c>
      <c r="Z25" s="1" t="s">
        <v>269</v>
      </c>
      <c r="AA25" s="1" t="s">
        <v>98</v>
      </c>
      <c r="AB25" s="1" t="s">
        <v>130</v>
      </c>
      <c r="AC25" s="1" t="s">
        <v>303</v>
      </c>
      <c r="AD25" s="1" t="s">
        <v>130</v>
      </c>
      <c r="AE25" s="1" t="s">
        <v>693</v>
      </c>
      <c r="AF25" s="1" t="s">
        <v>543</v>
      </c>
      <c r="AG25" s="1" t="s">
        <v>812</v>
      </c>
      <c r="AH25" s="1" t="s">
        <v>196</v>
      </c>
      <c r="AI25">
        <v>31.57</v>
      </c>
      <c r="AJ25" s="1" t="s">
        <v>1683</v>
      </c>
      <c r="AK25" s="1" t="s">
        <v>1694</v>
      </c>
      <c r="AL25" s="1" t="s">
        <v>491</v>
      </c>
      <c r="AM25" s="1" t="s">
        <v>98</v>
      </c>
      <c r="AN25" s="1" t="s">
        <v>130</v>
      </c>
      <c r="AO25" s="1" t="s">
        <v>810</v>
      </c>
      <c r="AP25" s="1" t="s">
        <v>302</v>
      </c>
      <c r="AQ25" s="1" t="s">
        <v>125</v>
      </c>
      <c r="AR25" s="1" t="s">
        <v>125</v>
      </c>
      <c r="AS25" s="1" t="s">
        <v>98</v>
      </c>
      <c r="AT25" s="1" t="s">
        <v>130</v>
      </c>
      <c r="AU25" s="1" t="s">
        <v>360</v>
      </c>
      <c r="AV25" s="1" t="s">
        <v>812</v>
      </c>
      <c r="AW25">
        <v>42.64</v>
      </c>
      <c r="AX25">
        <v>0.54225146198830398</v>
      </c>
      <c r="AY25">
        <v>0.45774853801169602</v>
      </c>
      <c r="AZ25">
        <v>0.1</v>
      </c>
      <c r="BA25">
        <v>0.9</v>
      </c>
      <c r="BB25">
        <v>0.31574074074074099</v>
      </c>
      <c r="BC25">
        <v>0.68425925925925901</v>
      </c>
      <c r="BD25">
        <v>0.42644230769230801</v>
      </c>
      <c r="BE25">
        <v>0.57355769230769205</v>
      </c>
      <c r="BF25">
        <v>1.38443451042135</v>
      </c>
      <c r="BG25">
        <v>0.346108627605338</v>
      </c>
      <c r="BH25">
        <v>34.61</v>
      </c>
    </row>
    <row r="26" spans="1:60" x14ac:dyDescent="0.5">
      <c r="A26">
        <v>31</v>
      </c>
      <c r="B26">
        <v>31</v>
      </c>
      <c r="C26" s="1" t="s">
        <v>22</v>
      </c>
      <c r="D26" s="1" t="s">
        <v>33</v>
      </c>
      <c r="E26">
        <v>13</v>
      </c>
      <c r="F26" s="1" t="s">
        <v>1695</v>
      </c>
      <c r="G26" s="1" t="s">
        <v>446</v>
      </c>
      <c r="H26" s="1" t="s">
        <v>1696</v>
      </c>
      <c r="I26" s="1" t="s">
        <v>130</v>
      </c>
      <c r="J26" s="1" t="s">
        <v>1697</v>
      </c>
      <c r="K26" s="1" t="s">
        <v>1698</v>
      </c>
      <c r="L26" s="1" t="s">
        <v>1699</v>
      </c>
      <c r="M26" s="1" t="s">
        <v>1700</v>
      </c>
      <c r="N26" s="1" t="s">
        <v>1701</v>
      </c>
      <c r="O26" s="1" t="s">
        <v>130</v>
      </c>
      <c r="P26" s="1" t="s">
        <v>1702</v>
      </c>
      <c r="Q26" s="1" t="s">
        <v>1703</v>
      </c>
      <c r="R26" s="1" t="s">
        <v>130</v>
      </c>
      <c r="S26" s="1" t="s">
        <v>125</v>
      </c>
      <c r="T26">
        <v>41.45</v>
      </c>
      <c r="U26" s="1" t="s">
        <v>1695</v>
      </c>
      <c r="V26" s="1" t="s">
        <v>496</v>
      </c>
      <c r="W26" s="1" t="s">
        <v>496</v>
      </c>
      <c r="X26">
        <v>15.38</v>
      </c>
      <c r="Y26" s="1" t="s">
        <v>1695</v>
      </c>
      <c r="Z26" s="1" t="s">
        <v>162</v>
      </c>
      <c r="AA26" s="1" t="s">
        <v>125</v>
      </c>
      <c r="AB26" s="1" t="s">
        <v>130</v>
      </c>
      <c r="AC26" s="1" t="s">
        <v>162</v>
      </c>
      <c r="AD26" s="1" t="s">
        <v>130</v>
      </c>
      <c r="AE26" s="1" t="s">
        <v>162</v>
      </c>
      <c r="AF26" s="1" t="s">
        <v>302</v>
      </c>
      <c r="AG26" s="1" t="s">
        <v>327</v>
      </c>
      <c r="AH26" s="1" t="s">
        <v>162</v>
      </c>
      <c r="AI26">
        <v>29.06</v>
      </c>
      <c r="AJ26" s="1" t="s">
        <v>1695</v>
      </c>
      <c r="AK26" s="1" t="s">
        <v>162</v>
      </c>
      <c r="AL26" s="1" t="s">
        <v>234</v>
      </c>
      <c r="AM26" s="1" t="s">
        <v>98</v>
      </c>
      <c r="AN26" s="1" t="s">
        <v>130</v>
      </c>
      <c r="AO26" s="1" t="s">
        <v>130</v>
      </c>
      <c r="AP26" s="1" t="s">
        <v>382</v>
      </c>
      <c r="AQ26" s="1" t="s">
        <v>382</v>
      </c>
      <c r="AR26" s="1" t="s">
        <v>130</v>
      </c>
      <c r="AS26" s="1" t="s">
        <v>98</v>
      </c>
      <c r="AT26" s="1" t="s">
        <v>302</v>
      </c>
      <c r="AU26" s="1" t="s">
        <v>125</v>
      </c>
      <c r="AV26" s="1" t="s">
        <v>162</v>
      </c>
      <c r="AW26">
        <v>35.47</v>
      </c>
      <c r="AX26">
        <v>0.58547008547008506</v>
      </c>
      <c r="AY26">
        <v>0.414529914529915</v>
      </c>
      <c r="AZ26">
        <v>0.15384615384615399</v>
      </c>
      <c r="BA26">
        <v>0.84615384615384603</v>
      </c>
      <c r="BB26">
        <v>0.29059829059829101</v>
      </c>
      <c r="BC26">
        <v>0.70940170940170899</v>
      </c>
      <c r="BD26">
        <v>0.354700854700855</v>
      </c>
      <c r="BE26">
        <v>0.645299145299145</v>
      </c>
      <c r="BF26">
        <v>1.3846153846153899</v>
      </c>
      <c r="BG26">
        <v>0.34615384615384598</v>
      </c>
      <c r="BH26">
        <v>34.619999999999997</v>
      </c>
    </row>
    <row r="27" spans="1:60" x14ac:dyDescent="0.5">
      <c r="A27">
        <v>33</v>
      </c>
      <c r="B27">
        <v>33</v>
      </c>
      <c r="C27" s="1" t="s">
        <v>22</v>
      </c>
      <c r="D27" s="1" t="s">
        <v>35</v>
      </c>
      <c r="E27">
        <v>12</v>
      </c>
      <c r="F27" s="1" t="s">
        <v>1535</v>
      </c>
      <c r="G27" s="1" t="s">
        <v>418</v>
      </c>
      <c r="H27" s="1" t="s">
        <v>590</v>
      </c>
      <c r="I27" s="1" t="s">
        <v>130</v>
      </c>
      <c r="J27" s="1" t="s">
        <v>1704</v>
      </c>
      <c r="K27" s="1" t="s">
        <v>1705</v>
      </c>
      <c r="L27" s="1" t="s">
        <v>1706</v>
      </c>
      <c r="M27" s="1" t="s">
        <v>1707</v>
      </c>
      <c r="N27" s="1" t="s">
        <v>130</v>
      </c>
      <c r="O27" s="1" t="s">
        <v>1708</v>
      </c>
      <c r="P27" s="1" t="s">
        <v>526</v>
      </c>
      <c r="Q27" s="1" t="s">
        <v>1109</v>
      </c>
      <c r="R27" s="1" t="s">
        <v>196</v>
      </c>
      <c r="S27" s="1" t="s">
        <v>1452</v>
      </c>
      <c r="T27">
        <v>52.01</v>
      </c>
      <c r="U27" s="1" t="s">
        <v>1535</v>
      </c>
      <c r="V27" s="1" t="s">
        <v>302</v>
      </c>
      <c r="W27" s="1" t="s">
        <v>302</v>
      </c>
      <c r="X27">
        <v>33.33</v>
      </c>
      <c r="Y27" s="1" t="s">
        <v>1535</v>
      </c>
      <c r="Z27" s="1" t="s">
        <v>302</v>
      </c>
      <c r="AA27" s="1" t="s">
        <v>176</v>
      </c>
      <c r="AB27" s="1" t="s">
        <v>191</v>
      </c>
      <c r="AC27" s="1" t="s">
        <v>302</v>
      </c>
      <c r="AD27" s="1" t="s">
        <v>334</v>
      </c>
      <c r="AE27" s="1" t="s">
        <v>360</v>
      </c>
      <c r="AF27" s="1" t="s">
        <v>122</v>
      </c>
      <c r="AG27" s="1" t="s">
        <v>543</v>
      </c>
      <c r="AH27" s="1" t="s">
        <v>196</v>
      </c>
      <c r="AI27">
        <v>40.93</v>
      </c>
      <c r="AJ27" s="1" t="s">
        <v>1535</v>
      </c>
      <c r="AK27" s="1" t="s">
        <v>148</v>
      </c>
      <c r="AL27" s="1" t="s">
        <v>302</v>
      </c>
      <c r="AM27" s="1" t="s">
        <v>98</v>
      </c>
      <c r="AN27" s="1" t="s">
        <v>98</v>
      </c>
      <c r="AO27" s="1" t="s">
        <v>302</v>
      </c>
      <c r="AP27" s="1" t="s">
        <v>130</v>
      </c>
      <c r="AQ27" s="1" t="s">
        <v>277</v>
      </c>
      <c r="AR27" s="1" t="s">
        <v>196</v>
      </c>
      <c r="AS27" s="1" t="s">
        <v>98</v>
      </c>
      <c r="AT27" s="1" t="s">
        <v>130</v>
      </c>
      <c r="AU27" s="1" t="s">
        <v>122</v>
      </c>
      <c r="AV27" s="1" t="s">
        <v>302</v>
      </c>
      <c r="AW27">
        <v>43.67</v>
      </c>
      <c r="AX27">
        <v>0.47986111111111102</v>
      </c>
      <c r="AY27">
        <v>0.52013888888888904</v>
      </c>
      <c r="AZ27">
        <v>0.33333333333333298</v>
      </c>
      <c r="BA27">
        <v>0.66666666666666696</v>
      </c>
      <c r="BB27">
        <v>0.40925925925925899</v>
      </c>
      <c r="BC27">
        <v>0.59074074074074101</v>
      </c>
      <c r="BD27">
        <v>0.43674242424242399</v>
      </c>
      <c r="BE27">
        <v>0.56325757575757596</v>
      </c>
      <c r="BF27">
        <v>1.65919612794613</v>
      </c>
      <c r="BG27">
        <v>0.41479903198653201</v>
      </c>
      <c r="BH27">
        <v>41.48</v>
      </c>
    </row>
    <row r="28" spans="1:60" x14ac:dyDescent="0.5">
      <c r="A28">
        <v>34</v>
      </c>
      <c r="B28">
        <v>34</v>
      </c>
      <c r="C28" s="1" t="s">
        <v>22</v>
      </c>
      <c r="D28" s="1" t="s">
        <v>57</v>
      </c>
      <c r="E28">
        <v>33</v>
      </c>
      <c r="F28" s="1" t="s">
        <v>1232</v>
      </c>
      <c r="G28" s="1" t="s">
        <v>1535</v>
      </c>
      <c r="H28" s="1" t="s">
        <v>1709</v>
      </c>
      <c r="I28" s="1" t="s">
        <v>687</v>
      </c>
      <c r="J28" s="1" t="s">
        <v>1710</v>
      </c>
      <c r="K28" s="1" t="s">
        <v>1711</v>
      </c>
      <c r="L28" s="1" t="s">
        <v>1712</v>
      </c>
      <c r="M28" s="1" t="s">
        <v>1713</v>
      </c>
      <c r="N28" s="1" t="s">
        <v>1714</v>
      </c>
      <c r="O28" s="1" t="s">
        <v>1715</v>
      </c>
      <c r="P28" s="1" t="s">
        <v>1716</v>
      </c>
      <c r="Q28" s="1" t="s">
        <v>1717</v>
      </c>
      <c r="R28" s="1" t="s">
        <v>130</v>
      </c>
      <c r="S28" s="1" t="s">
        <v>189</v>
      </c>
      <c r="T28">
        <v>34.6</v>
      </c>
      <c r="U28" s="1" t="s">
        <v>1232</v>
      </c>
      <c r="V28" s="1" t="s">
        <v>590</v>
      </c>
      <c r="W28" s="1" t="s">
        <v>130</v>
      </c>
      <c r="X28">
        <v>1.52</v>
      </c>
      <c r="Y28" s="1" t="s">
        <v>1232</v>
      </c>
      <c r="Z28" s="1" t="s">
        <v>130</v>
      </c>
      <c r="AA28" s="1" t="s">
        <v>130</v>
      </c>
      <c r="AB28" s="1" t="s">
        <v>130</v>
      </c>
      <c r="AC28" s="1" t="s">
        <v>593</v>
      </c>
      <c r="AD28" s="1" t="s">
        <v>130</v>
      </c>
      <c r="AE28" s="1" t="s">
        <v>1718</v>
      </c>
      <c r="AF28" s="1" t="s">
        <v>615</v>
      </c>
      <c r="AG28" s="1" t="s">
        <v>1604</v>
      </c>
      <c r="AH28" s="1" t="s">
        <v>593</v>
      </c>
      <c r="AI28">
        <v>19.72</v>
      </c>
      <c r="AJ28" s="1" t="s">
        <v>1232</v>
      </c>
      <c r="AK28" s="1" t="s">
        <v>128</v>
      </c>
      <c r="AL28" s="1" t="s">
        <v>409</v>
      </c>
      <c r="AM28" s="1" t="s">
        <v>130</v>
      </c>
      <c r="AN28" s="1" t="s">
        <v>130</v>
      </c>
      <c r="AO28" s="1" t="s">
        <v>148</v>
      </c>
      <c r="AP28" s="1" t="s">
        <v>130</v>
      </c>
      <c r="AQ28" s="1" t="s">
        <v>130</v>
      </c>
      <c r="AR28" s="1" t="s">
        <v>277</v>
      </c>
      <c r="AS28" s="1" t="s">
        <v>98</v>
      </c>
      <c r="AT28" s="1" t="s">
        <v>209</v>
      </c>
      <c r="AU28" s="1" t="s">
        <v>189</v>
      </c>
      <c r="AV28" s="1" t="s">
        <v>589</v>
      </c>
      <c r="AW28">
        <v>26.6</v>
      </c>
      <c r="AX28">
        <v>0.65400032066698699</v>
      </c>
      <c r="AY28">
        <v>0.34599967933301301</v>
      </c>
      <c r="AZ28">
        <v>1.5151515151515201E-2</v>
      </c>
      <c r="BA28">
        <v>0.98484848484848497</v>
      </c>
      <c r="BB28">
        <v>0.197210197210197</v>
      </c>
      <c r="BC28">
        <v>0.80278980278980305</v>
      </c>
      <c r="BD28">
        <v>0.26604211760461799</v>
      </c>
      <c r="BE28">
        <v>0.73395788239538196</v>
      </c>
      <c r="BF28">
        <v>1.13240415063332</v>
      </c>
      <c r="BG28">
        <v>0.283101037658329</v>
      </c>
      <c r="BH28">
        <v>28.31</v>
      </c>
    </row>
    <row r="29" spans="1:60" x14ac:dyDescent="0.5">
      <c r="A29">
        <v>35</v>
      </c>
      <c r="B29">
        <v>35</v>
      </c>
      <c r="C29" s="1" t="s">
        <v>23</v>
      </c>
      <c r="D29" s="1" t="s">
        <v>33</v>
      </c>
      <c r="E29">
        <v>11</v>
      </c>
      <c r="F29" s="1" t="s">
        <v>1719</v>
      </c>
      <c r="G29" s="1" t="s">
        <v>389</v>
      </c>
      <c r="H29" s="1" t="s">
        <v>594</v>
      </c>
      <c r="I29" s="1" t="s">
        <v>130</v>
      </c>
      <c r="J29" s="1" t="s">
        <v>195</v>
      </c>
      <c r="K29" s="1" t="s">
        <v>1720</v>
      </c>
      <c r="L29" s="1" t="s">
        <v>382</v>
      </c>
      <c r="M29" s="1" t="s">
        <v>382</v>
      </c>
      <c r="N29" s="1" t="s">
        <v>143</v>
      </c>
      <c r="O29" s="1" t="s">
        <v>1721</v>
      </c>
      <c r="P29" s="1" t="s">
        <v>1722</v>
      </c>
      <c r="Q29" s="1" t="s">
        <v>1604</v>
      </c>
      <c r="R29" s="1" t="s">
        <v>269</v>
      </c>
      <c r="S29" s="1" t="s">
        <v>191</v>
      </c>
      <c r="T29">
        <v>35.08</v>
      </c>
      <c r="U29" s="1" t="s">
        <v>1719</v>
      </c>
      <c r="V29" s="1" t="s">
        <v>409</v>
      </c>
      <c r="W29" s="1" t="s">
        <v>409</v>
      </c>
      <c r="X29">
        <v>45.45</v>
      </c>
      <c r="Y29" s="1" t="s">
        <v>1719</v>
      </c>
      <c r="Z29" s="1" t="s">
        <v>1604</v>
      </c>
      <c r="AA29" s="1" t="s">
        <v>277</v>
      </c>
      <c r="AB29" s="1" t="s">
        <v>130</v>
      </c>
      <c r="AC29" s="1" t="s">
        <v>148</v>
      </c>
      <c r="AD29" s="1" t="s">
        <v>130</v>
      </c>
      <c r="AE29" s="1" t="s">
        <v>409</v>
      </c>
      <c r="AF29" s="1" t="s">
        <v>1452</v>
      </c>
      <c r="AG29" s="1" t="s">
        <v>148</v>
      </c>
      <c r="AH29" s="1" t="s">
        <v>148</v>
      </c>
      <c r="AI29">
        <v>30.61</v>
      </c>
      <c r="AJ29" s="1" t="s">
        <v>1719</v>
      </c>
      <c r="AK29" s="1" t="s">
        <v>246</v>
      </c>
      <c r="AL29" s="1" t="s">
        <v>975</v>
      </c>
      <c r="AM29" s="1" t="s">
        <v>1188</v>
      </c>
      <c r="AN29" s="1" t="s">
        <v>130</v>
      </c>
      <c r="AO29" s="1" t="s">
        <v>148</v>
      </c>
      <c r="AP29" s="1" t="s">
        <v>130</v>
      </c>
      <c r="AQ29" s="1" t="s">
        <v>130</v>
      </c>
      <c r="AR29" s="1" t="s">
        <v>130</v>
      </c>
      <c r="AS29" s="1" t="s">
        <v>98</v>
      </c>
      <c r="AT29" s="1" t="s">
        <v>130</v>
      </c>
      <c r="AU29" s="1" t="s">
        <v>130</v>
      </c>
      <c r="AV29" s="1" t="s">
        <v>148</v>
      </c>
      <c r="AW29">
        <v>25.47</v>
      </c>
      <c r="AX29">
        <v>0.64924242424242395</v>
      </c>
      <c r="AY29">
        <v>0.35075757575757599</v>
      </c>
      <c r="AZ29">
        <v>0.45454545454545497</v>
      </c>
      <c r="BA29">
        <v>0.54545454545454497</v>
      </c>
      <c r="BB29">
        <v>0.30606060606060598</v>
      </c>
      <c r="BC29">
        <v>0.69393939393939397</v>
      </c>
      <c r="BD29">
        <v>0.25473484848484801</v>
      </c>
      <c r="BE29">
        <v>0.74526515151515205</v>
      </c>
      <c r="BF29">
        <v>1.66458333333333</v>
      </c>
      <c r="BG29">
        <v>0.41614583333333299</v>
      </c>
      <c r="BH29">
        <v>41.61</v>
      </c>
    </row>
    <row r="30" spans="1:60" x14ac:dyDescent="0.5">
      <c r="A30">
        <v>36</v>
      </c>
      <c r="B30">
        <v>36</v>
      </c>
      <c r="C30" s="1" t="s">
        <v>23</v>
      </c>
      <c r="D30" s="1" t="s">
        <v>34</v>
      </c>
      <c r="E30">
        <v>1</v>
      </c>
      <c r="F30" s="1" t="s">
        <v>1723</v>
      </c>
      <c r="G30" s="1" t="s">
        <v>98</v>
      </c>
      <c r="H30" s="1" t="s">
        <v>130</v>
      </c>
      <c r="I30" s="1" t="s">
        <v>130</v>
      </c>
      <c r="J30" s="1" t="s">
        <v>130</v>
      </c>
      <c r="K30" s="1" t="s">
        <v>130</v>
      </c>
      <c r="L30" s="1" t="s">
        <v>98</v>
      </c>
      <c r="M30" s="1" t="s">
        <v>98</v>
      </c>
      <c r="N30" s="1" t="s">
        <v>130</v>
      </c>
      <c r="O30" s="1" t="s">
        <v>130</v>
      </c>
      <c r="P30" s="1" t="s">
        <v>130</v>
      </c>
      <c r="Q30" s="1" t="s">
        <v>176</v>
      </c>
      <c r="R30" s="1" t="s">
        <v>130</v>
      </c>
      <c r="S30" s="1" t="s">
        <v>130</v>
      </c>
      <c r="T30">
        <v>25</v>
      </c>
      <c r="U30" s="1" t="s">
        <v>1723</v>
      </c>
      <c r="V30" s="1" t="s">
        <v>98</v>
      </c>
      <c r="W30" s="1" t="s">
        <v>98</v>
      </c>
      <c r="X30">
        <v>100</v>
      </c>
      <c r="Y30" s="1" t="s">
        <v>1723</v>
      </c>
      <c r="Z30" s="1" t="s">
        <v>98</v>
      </c>
      <c r="AA30" s="1" t="s">
        <v>130</v>
      </c>
      <c r="AB30" s="1" t="s">
        <v>130</v>
      </c>
      <c r="AC30" s="1" t="s">
        <v>98</v>
      </c>
      <c r="AD30" s="1" t="s">
        <v>98</v>
      </c>
      <c r="AE30" s="1" t="s">
        <v>130</v>
      </c>
      <c r="AF30" s="1" t="s">
        <v>130</v>
      </c>
      <c r="AG30" s="1" t="s">
        <v>130</v>
      </c>
      <c r="AH30" s="1" t="s">
        <v>98</v>
      </c>
      <c r="AI30">
        <v>44.44</v>
      </c>
      <c r="AJ30" s="1" t="s">
        <v>1723</v>
      </c>
      <c r="AK30" s="1" t="s">
        <v>130</v>
      </c>
      <c r="AL30" s="1" t="s">
        <v>98</v>
      </c>
      <c r="AM30" s="1" t="s">
        <v>98</v>
      </c>
      <c r="AN30" s="1" t="s">
        <v>130</v>
      </c>
      <c r="AO30" s="1" t="s">
        <v>130</v>
      </c>
      <c r="AP30" s="1" t="s">
        <v>130</v>
      </c>
      <c r="AQ30" s="1" t="s">
        <v>130</v>
      </c>
      <c r="AR30" s="1" t="s">
        <v>98</v>
      </c>
      <c r="AS30" s="1" t="s">
        <v>130</v>
      </c>
      <c r="AT30" s="1" t="s">
        <v>130</v>
      </c>
      <c r="AU30" s="1" t="s">
        <v>130</v>
      </c>
      <c r="AV30" s="1" t="s">
        <v>130</v>
      </c>
      <c r="AW30">
        <v>25</v>
      </c>
      <c r="AX30">
        <v>0.75</v>
      </c>
      <c r="AY30">
        <v>0.25</v>
      </c>
      <c r="AZ30">
        <v>1</v>
      </c>
      <c r="BA30">
        <v>0</v>
      </c>
      <c r="BB30">
        <v>0.44444444444444398</v>
      </c>
      <c r="BC30">
        <v>0.55555555555555602</v>
      </c>
      <c r="BD30">
        <v>0.25</v>
      </c>
      <c r="BE30">
        <v>0.75</v>
      </c>
      <c r="BF30">
        <v>2.4444444444444402</v>
      </c>
      <c r="BG30">
        <v>0.61111111111111105</v>
      </c>
      <c r="BH30">
        <v>61.11</v>
      </c>
    </row>
    <row r="31" spans="1:60" x14ac:dyDescent="0.5">
      <c r="A31">
        <v>38</v>
      </c>
      <c r="B31">
        <v>38</v>
      </c>
      <c r="C31" s="1" t="s">
        <v>23</v>
      </c>
      <c r="D31" s="1" t="s">
        <v>35</v>
      </c>
      <c r="E31">
        <v>44</v>
      </c>
      <c r="F31" s="1" t="s">
        <v>1566</v>
      </c>
      <c r="G31" s="1" t="s">
        <v>1724</v>
      </c>
      <c r="H31" s="1" t="s">
        <v>1725</v>
      </c>
      <c r="I31" s="1" t="s">
        <v>130</v>
      </c>
      <c r="J31" s="1" t="s">
        <v>507</v>
      </c>
      <c r="K31" s="1" t="s">
        <v>1726</v>
      </c>
      <c r="L31" s="1" t="s">
        <v>1727</v>
      </c>
      <c r="M31" s="1" t="s">
        <v>1728</v>
      </c>
      <c r="N31" s="1" t="s">
        <v>1729</v>
      </c>
      <c r="O31" s="1" t="s">
        <v>1730</v>
      </c>
      <c r="P31" s="1" t="s">
        <v>1731</v>
      </c>
      <c r="Q31" s="1" t="s">
        <v>1732</v>
      </c>
      <c r="R31" s="1" t="s">
        <v>383</v>
      </c>
      <c r="S31" s="1" t="s">
        <v>183</v>
      </c>
      <c r="T31">
        <v>40.92</v>
      </c>
      <c r="U31" s="1" t="s">
        <v>1566</v>
      </c>
      <c r="V31" s="1" t="s">
        <v>1184</v>
      </c>
      <c r="W31" s="1" t="s">
        <v>1433</v>
      </c>
      <c r="X31">
        <v>54.55</v>
      </c>
      <c r="Y31" s="1" t="s">
        <v>1566</v>
      </c>
      <c r="Z31" s="1" t="s">
        <v>1059</v>
      </c>
      <c r="AA31" s="1" t="s">
        <v>1733</v>
      </c>
      <c r="AB31" s="1" t="s">
        <v>130</v>
      </c>
      <c r="AC31" s="1" t="s">
        <v>595</v>
      </c>
      <c r="AD31" s="1" t="s">
        <v>1057</v>
      </c>
      <c r="AE31" s="1" t="s">
        <v>1734</v>
      </c>
      <c r="AF31" s="1" t="s">
        <v>1735</v>
      </c>
      <c r="AG31" s="1" t="s">
        <v>196</v>
      </c>
      <c r="AH31" s="1" t="s">
        <v>277</v>
      </c>
      <c r="AI31">
        <v>43.08</v>
      </c>
      <c r="AJ31" s="1" t="s">
        <v>1566</v>
      </c>
      <c r="AK31" s="1" t="s">
        <v>1736</v>
      </c>
      <c r="AL31" s="1" t="s">
        <v>1737</v>
      </c>
      <c r="AM31" s="1" t="s">
        <v>620</v>
      </c>
      <c r="AN31" s="1" t="s">
        <v>130</v>
      </c>
      <c r="AO31" s="1" t="s">
        <v>1738</v>
      </c>
      <c r="AP31" s="1" t="s">
        <v>905</v>
      </c>
      <c r="AQ31" s="1" t="s">
        <v>196</v>
      </c>
      <c r="AR31" s="1" t="s">
        <v>352</v>
      </c>
      <c r="AS31" s="1" t="s">
        <v>544</v>
      </c>
      <c r="AT31" s="1" t="s">
        <v>130</v>
      </c>
      <c r="AU31" s="1" t="s">
        <v>526</v>
      </c>
      <c r="AV31" s="1" t="s">
        <v>1739</v>
      </c>
      <c r="AW31">
        <v>33.28</v>
      </c>
      <c r="AX31">
        <v>0.59075350743702604</v>
      </c>
      <c r="AY31">
        <v>0.40924649256297402</v>
      </c>
      <c r="AZ31">
        <v>0.54545454545454497</v>
      </c>
      <c r="BA31">
        <v>0.45454545454545497</v>
      </c>
      <c r="BB31">
        <v>0.43079710144927502</v>
      </c>
      <c r="BC31">
        <v>0.56920289855072503</v>
      </c>
      <c r="BD31">
        <v>0.33283514492753602</v>
      </c>
      <c r="BE31">
        <v>0.66716485507246404</v>
      </c>
      <c r="BF31">
        <v>1.8998402992683801</v>
      </c>
      <c r="BG31">
        <v>0.47496007481709601</v>
      </c>
      <c r="BH31">
        <v>47.5</v>
      </c>
    </row>
    <row r="32" spans="1:60" x14ac:dyDescent="0.5">
      <c r="A32">
        <v>39</v>
      </c>
      <c r="B32">
        <v>39</v>
      </c>
      <c r="C32" s="1" t="s">
        <v>23</v>
      </c>
      <c r="D32" s="1" t="s">
        <v>57</v>
      </c>
      <c r="E32">
        <v>49</v>
      </c>
      <c r="F32" s="1" t="s">
        <v>1605</v>
      </c>
      <c r="G32" s="1" t="s">
        <v>1740</v>
      </c>
      <c r="H32" s="1" t="s">
        <v>1741</v>
      </c>
      <c r="I32" s="1" t="s">
        <v>1742</v>
      </c>
      <c r="J32" s="1" t="s">
        <v>1743</v>
      </c>
      <c r="K32" s="1" t="s">
        <v>1744</v>
      </c>
      <c r="L32" s="1" t="s">
        <v>1745</v>
      </c>
      <c r="M32" s="1" t="s">
        <v>1746</v>
      </c>
      <c r="N32" s="1" t="s">
        <v>1747</v>
      </c>
      <c r="O32" s="1" t="s">
        <v>1748</v>
      </c>
      <c r="P32" s="1" t="s">
        <v>1749</v>
      </c>
      <c r="Q32" s="1" t="s">
        <v>1750</v>
      </c>
      <c r="R32" s="1" t="s">
        <v>130</v>
      </c>
      <c r="S32" s="1" t="s">
        <v>378</v>
      </c>
      <c r="T32">
        <v>44.07</v>
      </c>
      <c r="U32" s="1" t="s">
        <v>1605</v>
      </c>
      <c r="V32" s="1" t="s">
        <v>209</v>
      </c>
      <c r="W32" s="1" t="s">
        <v>130</v>
      </c>
      <c r="X32">
        <v>14.29</v>
      </c>
      <c r="Y32" s="1" t="s">
        <v>1605</v>
      </c>
      <c r="Z32" s="1" t="s">
        <v>1751</v>
      </c>
      <c r="AA32" s="1" t="s">
        <v>125</v>
      </c>
      <c r="AB32" s="1" t="s">
        <v>130</v>
      </c>
      <c r="AC32" s="1" t="s">
        <v>130</v>
      </c>
      <c r="AD32" s="1" t="s">
        <v>130</v>
      </c>
      <c r="AE32" s="1" t="s">
        <v>1752</v>
      </c>
      <c r="AF32" s="1" t="s">
        <v>572</v>
      </c>
      <c r="AG32" s="1" t="s">
        <v>130</v>
      </c>
      <c r="AH32" s="1" t="s">
        <v>160</v>
      </c>
      <c r="AI32">
        <v>30.98</v>
      </c>
      <c r="AJ32" s="1" t="s">
        <v>1605</v>
      </c>
      <c r="AK32" s="1" t="s">
        <v>1753</v>
      </c>
      <c r="AL32" s="1" t="s">
        <v>1753</v>
      </c>
      <c r="AM32" s="1" t="s">
        <v>302</v>
      </c>
      <c r="AN32" s="1" t="s">
        <v>130</v>
      </c>
      <c r="AO32" s="1" t="s">
        <v>1751</v>
      </c>
      <c r="AP32" s="1" t="s">
        <v>130</v>
      </c>
      <c r="AQ32" s="1" t="s">
        <v>130</v>
      </c>
      <c r="AR32" s="1" t="s">
        <v>130</v>
      </c>
      <c r="AS32" s="1" t="s">
        <v>98</v>
      </c>
      <c r="AT32" s="1" t="s">
        <v>130</v>
      </c>
      <c r="AU32" s="1" t="s">
        <v>130</v>
      </c>
      <c r="AV32" s="1" t="s">
        <v>130</v>
      </c>
      <c r="AW32">
        <v>12.3</v>
      </c>
      <c r="AX32">
        <v>0.55930266631612402</v>
      </c>
      <c r="AY32">
        <v>0.44069733368387598</v>
      </c>
      <c r="AZ32">
        <v>0.14285714285714299</v>
      </c>
      <c r="BA32">
        <v>0.85714285714285698</v>
      </c>
      <c r="BB32">
        <v>0.30975385323211402</v>
      </c>
      <c r="BC32">
        <v>0.69024614676788598</v>
      </c>
      <c r="BD32">
        <v>0.123015873015873</v>
      </c>
      <c r="BE32">
        <v>0.87698412698412698</v>
      </c>
      <c r="BF32">
        <v>1.1349295354212501</v>
      </c>
      <c r="BG32">
        <v>0.28373238385531402</v>
      </c>
      <c r="BH32">
        <v>28.37</v>
      </c>
    </row>
    <row r="33" spans="1:60" x14ac:dyDescent="0.5">
      <c r="A33">
        <v>40</v>
      </c>
      <c r="B33">
        <v>40</v>
      </c>
      <c r="C33" s="1" t="s">
        <v>24</v>
      </c>
      <c r="D33" s="1" t="s">
        <v>33</v>
      </c>
      <c r="E33">
        <v>16</v>
      </c>
      <c r="F33" s="1" t="s">
        <v>799</v>
      </c>
      <c r="G33" s="1" t="s">
        <v>528</v>
      </c>
      <c r="H33" s="1" t="s">
        <v>1754</v>
      </c>
      <c r="I33" s="1" t="s">
        <v>1755</v>
      </c>
      <c r="J33" s="1" t="s">
        <v>130</v>
      </c>
      <c r="K33" s="1" t="s">
        <v>1756</v>
      </c>
      <c r="L33" s="1" t="s">
        <v>1757</v>
      </c>
      <c r="M33" s="1" t="s">
        <v>1758</v>
      </c>
      <c r="N33" s="1" t="s">
        <v>1759</v>
      </c>
      <c r="O33" s="1" t="s">
        <v>1245</v>
      </c>
      <c r="P33" s="1" t="s">
        <v>1760</v>
      </c>
      <c r="Q33" s="1" t="s">
        <v>1761</v>
      </c>
      <c r="R33" s="1" t="s">
        <v>130</v>
      </c>
      <c r="S33" s="1" t="s">
        <v>130</v>
      </c>
      <c r="T33">
        <v>13.66</v>
      </c>
      <c r="U33" s="1" t="s">
        <v>799</v>
      </c>
      <c r="V33" s="1" t="s">
        <v>176</v>
      </c>
      <c r="W33" s="1" t="s">
        <v>277</v>
      </c>
      <c r="X33">
        <v>62.5</v>
      </c>
      <c r="Y33" s="1" t="s">
        <v>799</v>
      </c>
      <c r="Z33" s="1" t="s">
        <v>277</v>
      </c>
      <c r="AA33" s="1" t="s">
        <v>130</v>
      </c>
      <c r="AB33" s="1" t="s">
        <v>367</v>
      </c>
      <c r="AC33" s="1" t="s">
        <v>868</v>
      </c>
      <c r="AD33" s="1" t="s">
        <v>269</v>
      </c>
      <c r="AE33" s="1" t="s">
        <v>273</v>
      </c>
      <c r="AF33" s="1" t="s">
        <v>382</v>
      </c>
      <c r="AG33" s="1" t="s">
        <v>176</v>
      </c>
      <c r="AH33" s="1" t="s">
        <v>905</v>
      </c>
      <c r="AI33">
        <v>33.15</v>
      </c>
      <c r="AJ33" s="1" t="s">
        <v>799</v>
      </c>
      <c r="AK33" s="1" t="s">
        <v>905</v>
      </c>
      <c r="AL33" s="1" t="s">
        <v>905</v>
      </c>
      <c r="AM33" s="1" t="s">
        <v>98</v>
      </c>
      <c r="AN33" s="1" t="s">
        <v>130</v>
      </c>
      <c r="AO33" s="1" t="s">
        <v>126</v>
      </c>
      <c r="AP33" s="1" t="s">
        <v>302</v>
      </c>
      <c r="AQ33" s="1" t="s">
        <v>143</v>
      </c>
      <c r="AR33" s="1" t="s">
        <v>461</v>
      </c>
      <c r="AS33" s="1" t="s">
        <v>98</v>
      </c>
      <c r="AT33" s="1" t="s">
        <v>130</v>
      </c>
      <c r="AU33" s="1" t="s">
        <v>130</v>
      </c>
      <c r="AV33" s="1" t="s">
        <v>1392</v>
      </c>
      <c r="AW33">
        <v>39.58</v>
      </c>
      <c r="AX33">
        <v>0.86342592592592604</v>
      </c>
      <c r="AY33">
        <v>0.13657407407407399</v>
      </c>
      <c r="AZ33">
        <v>0.625</v>
      </c>
      <c r="BA33">
        <v>0.375</v>
      </c>
      <c r="BB33">
        <v>0.33148148148148099</v>
      </c>
      <c r="BC33">
        <v>0.66851851851851896</v>
      </c>
      <c r="BD33">
        <v>0.39583333333333298</v>
      </c>
      <c r="BE33">
        <v>0.60416666666666696</v>
      </c>
      <c r="BF33">
        <v>2.2157407407407401</v>
      </c>
      <c r="BG33">
        <v>0.55393518518518503</v>
      </c>
      <c r="BH33">
        <v>55.39</v>
      </c>
    </row>
    <row r="34" spans="1:60" x14ac:dyDescent="0.5">
      <c r="A34">
        <v>41</v>
      </c>
      <c r="B34">
        <v>41</v>
      </c>
      <c r="C34" s="1" t="s">
        <v>24</v>
      </c>
      <c r="D34" s="1" t="s">
        <v>34</v>
      </c>
      <c r="E34">
        <v>11</v>
      </c>
      <c r="F34" s="1" t="s">
        <v>1762</v>
      </c>
      <c r="G34" s="1" t="s">
        <v>389</v>
      </c>
      <c r="H34" s="1" t="s">
        <v>1763</v>
      </c>
      <c r="I34" s="1" t="s">
        <v>130</v>
      </c>
      <c r="J34" s="1" t="s">
        <v>1551</v>
      </c>
      <c r="K34" s="1" t="s">
        <v>1764</v>
      </c>
      <c r="L34" s="1" t="s">
        <v>1765</v>
      </c>
      <c r="M34" s="1" t="s">
        <v>1766</v>
      </c>
      <c r="N34" s="1" t="s">
        <v>334</v>
      </c>
      <c r="O34" s="1" t="s">
        <v>130</v>
      </c>
      <c r="P34" s="1" t="s">
        <v>1767</v>
      </c>
      <c r="Q34" s="1" t="s">
        <v>1768</v>
      </c>
      <c r="R34" s="1" t="s">
        <v>130</v>
      </c>
      <c r="S34" s="1" t="s">
        <v>302</v>
      </c>
      <c r="T34">
        <v>22.9</v>
      </c>
      <c r="U34" s="1" t="s">
        <v>1762</v>
      </c>
      <c r="V34" s="1" t="s">
        <v>1604</v>
      </c>
      <c r="W34" s="1" t="s">
        <v>409</v>
      </c>
      <c r="X34">
        <v>59.09</v>
      </c>
      <c r="Y34" s="1" t="s">
        <v>1762</v>
      </c>
      <c r="Z34" s="1" t="s">
        <v>1604</v>
      </c>
      <c r="AA34" s="1" t="s">
        <v>269</v>
      </c>
      <c r="AB34" s="1" t="s">
        <v>148</v>
      </c>
      <c r="AC34" s="1" t="s">
        <v>246</v>
      </c>
      <c r="AD34" s="1" t="s">
        <v>130</v>
      </c>
      <c r="AE34" s="1" t="s">
        <v>591</v>
      </c>
      <c r="AF34" s="1" t="s">
        <v>302</v>
      </c>
      <c r="AG34" s="1" t="s">
        <v>1734</v>
      </c>
      <c r="AH34" s="1" t="s">
        <v>1604</v>
      </c>
      <c r="AI34">
        <v>39.44</v>
      </c>
      <c r="AJ34" s="1" t="s">
        <v>1762</v>
      </c>
      <c r="AK34" s="1" t="s">
        <v>409</v>
      </c>
      <c r="AL34" s="1" t="s">
        <v>591</v>
      </c>
      <c r="AM34" s="1" t="s">
        <v>98</v>
      </c>
      <c r="AN34" s="1" t="s">
        <v>98</v>
      </c>
      <c r="AO34" s="1" t="s">
        <v>148</v>
      </c>
      <c r="AP34" s="1" t="s">
        <v>196</v>
      </c>
      <c r="AQ34" s="1" t="s">
        <v>130</v>
      </c>
      <c r="AR34" s="1" t="s">
        <v>196</v>
      </c>
      <c r="AS34" s="1" t="s">
        <v>125</v>
      </c>
      <c r="AT34" s="1" t="s">
        <v>130</v>
      </c>
      <c r="AU34" s="1" t="s">
        <v>302</v>
      </c>
      <c r="AV34" s="1" t="s">
        <v>1055</v>
      </c>
      <c r="AW34">
        <v>42.8</v>
      </c>
      <c r="AX34">
        <v>0.77104377104377098</v>
      </c>
      <c r="AY34">
        <v>0.228956228956229</v>
      </c>
      <c r="AZ34">
        <v>0.59090909090909105</v>
      </c>
      <c r="BA34">
        <v>0.40909090909090901</v>
      </c>
      <c r="BB34">
        <v>0.39436026936026902</v>
      </c>
      <c r="BC34">
        <v>0.60563973063973098</v>
      </c>
      <c r="BD34">
        <v>0.42803030303030298</v>
      </c>
      <c r="BE34">
        <v>0.57196969696969702</v>
      </c>
      <c r="BF34">
        <v>2.1843434343434298</v>
      </c>
      <c r="BG34">
        <v>0.54608585858585901</v>
      </c>
      <c r="BH34">
        <v>54.61</v>
      </c>
    </row>
    <row r="35" spans="1:60" x14ac:dyDescent="0.5">
      <c r="A35">
        <v>43</v>
      </c>
      <c r="B35">
        <v>43</v>
      </c>
      <c r="C35" s="1" t="s">
        <v>24</v>
      </c>
      <c r="D35" s="1" t="s">
        <v>35</v>
      </c>
      <c r="E35">
        <v>58</v>
      </c>
      <c r="F35" s="1" t="s">
        <v>1769</v>
      </c>
      <c r="G35" s="1" t="s">
        <v>1770</v>
      </c>
      <c r="H35" s="1" t="s">
        <v>1771</v>
      </c>
      <c r="I35" s="1" t="s">
        <v>1772</v>
      </c>
      <c r="J35" s="1" t="s">
        <v>1773</v>
      </c>
      <c r="K35" s="1" t="s">
        <v>1774</v>
      </c>
      <c r="L35" s="1" t="s">
        <v>1775</v>
      </c>
      <c r="M35" s="1" t="s">
        <v>1776</v>
      </c>
      <c r="N35" s="1" t="s">
        <v>1777</v>
      </c>
      <c r="O35" s="1" t="s">
        <v>1778</v>
      </c>
      <c r="P35" s="1" t="s">
        <v>1779</v>
      </c>
      <c r="Q35" s="1" t="s">
        <v>1780</v>
      </c>
      <c r="R35" s="1" t="s">
        <v>1781</v>
      </c>
      <c r="S35" s="1" t="s">
        <v>1782</v>
      </c>
      <c r="T35">
        <v>58.56</v>
      </c>
      <c r="U35" s="1" t="s">
        <v>1769</v>
      </c>
      <c r="V35" s="1" t="s">
        <v>1783</v>
      </c>
      <c r="W35" s="1" t="s">
        <v>1784</v>
      </c>
      <c r="X35">
        <v>73.28</v>
      </c>
      <c r="Y35" s="1" t="s">
        <v>1769</v>
      </c>
      <c r="Z35" s="1" t="s">
        <v>1785</v>
      </c>
      <c r="AA35" s="1" t="s">
        <v>1781</v>
      </c>
      <c r="AB35" s="1" t="s">
        <v>1786</v>
      </c>
      <c r="AC35" s="1" t="s">
        <v>1787</v>
      </c>
      <c r="AD35" s="1" t="s">
        <v>1788</v>
      </c>
      <c r="AE35" s="1" t="s">
        <v>277</v>
      </c>
      <c r="AF35" s="1" t="s">
        <v>1783</v>
      </c>
      <c r="AG35" s="1" t="s">
        <v>1789</v>
      </c>
      <c r="AH35" s="1" t="s">
        <v>1123</v>
      </c>
      <c r="AI35">
        <v>41.36</v>
      </c>
      <c r="AJ35" s="1" t="s">
        <v>1769</v>
      </c>
      <c r="AK35" s="1" t="s">
        <v>880</v>
      </c>
      <c r="AL35" s="1" t="s">
        <v>1790</v>
      </c>
      <c r="AM35" s="1" t="s">
        <v>1791</v>
      </c>
      <c r="AN35" s="1" t="s">
        <v>130</v>
      </c>
      <c r="AO35" s="1" t="s">
        <v>1792</v>
      </c>
      <c r="AP35" s="1" t="s">
        <v>905</v>
      </c>
      <c r="AQ35" s="1" t="s">
        <v>126</v>
      </c>
      <c r="AR35" s="1" t="s">
        <v>905</v>
      </c>
      <c r="AS35" s="1" t="s">
        <v>98</v>
      </c>
      <c r="AT35" s="1" t="s">
        <v>130</v>
      </c>
      <c r="AU35" s="1" t="s">
        <v>1682</v>
      </c>
      <c r="AV35" s="1" t="s">
        <v>1677</v>
      </c>
      <c r="AW35">
        <v>31.18</v>
      </c>
      <c r="AX35">
        <v>0.41443807475265398</v>
      </c>
      <c r="AY35">
        <v>0.58556192524734596</v>
      </c>
      <c r="AZ35">
        <v>0.73275862068965503</v>
      </c>
      <c r="BA35">
        <v>0.26724137931034497</v>
      </c>
      <c r="BB35">
        <v>0.41358704020724102</v>
      </c>
      <c r="BC35">
        <v>0.58641295979275898</v>
      </c>
      <c r="BD35">
        <v>0.31180156449552998</v>
      </c>
      <c r="BE35">
        <v>0.68819843550447002</v>
      </c>
      <c r="BF35">
        <v>1.8725853001450801</v>
      </c>
      <c r="BG35">
        <v>0.46814632503627002</v>
      </c>
      <c r="BH35">
        <v>46.81</v>
      </c>
    </row>
    <row r="36" spans="1:60" x14ac:dyDescent="0.5">
      <c r="A36">
        <v>44</v>
      </c>
      <c r="B36">
        <v>44</v>
      </c>
      <c r="C36" s="1" t="s">
        <v>24</v>
      </c>
      <c r="D36" s="1" t="s">
        <v>57</v>
      </c>
      <c r="E36">
        <v>15</v>
      </c>
      <c r="F36" s="1" t="s">
        <v>1724</v>
      </c>
      <c r="G36" s="1" t="s">
        <v>500</v>
      </c>
      <c r="H36" s="1" t="s">
        <v>1793</v>
      </c>
      <c r="I36" s="1" t="s">
        <v>1616</v>
      </c>
      <c r="J36" s="1" t="s">
        <v>1794</v>
      </c>
      <c r="K36" s="1" t="s">
        <v>1795</v>
      </c>
      <c r="L36" s="1" t="s">
        <v>1796</v>
      </c>
      <c r="M36" s="1" t="s">
        <v>270</v>
      </c>
      <c r="N36" s="1" t="s">
        <v>1797</v>
      </c>
      <c r="O36" s="1" t="s">
        <v>117</v>
      </c>
      <c r="P36" s="1" t="s">
        <v>1798</v>
      </c>
      <c r="Q36" s="1" t="s">
        <v>293</v>
      </c>
      <c r="R36" s="1" t="s">
        <v>130</v>
      </c>
      <c r="S36" s="1" t="s">
        <v>98</v>
      </c>
      <c r="T36">
        <v>51.11</v>
      </c>
      <c r="U36" s="1" t="s">
        <v>1724</v>
      </c>
      <c r="V36" s="1" t="s">
        <v>191</v>
      </c>
      <c r="W36" s="1" t="s">
        <v>685</v>
      </c>
      <c r="X36">
        <v>16.670000000000002</v>
      </c>
      <c r="Y36" s="1" t="s">
        <v>1724</v>
      </c>
      <c r="Z36" s="1" t="s">
        <v>685</v>
      </c>
      <c r="AA36" s="1" t="s">
        <v>98</v>
      </c>
      <c r="AB36" s="1" t="s">
        <v>130</v>
      </c>
      <c r="AC36" s="1" t="s">
        <v>130</v>
      </c>
      <c r="AD36" s="1" t="s">
        <v>367</v>
      </c>
      <c r="AE36" s="1" t="s">
        <v>685</v>
      </c>
      <c r="AF36" s="1" t="s">
        <v>98</v>
      </c>
      <c r="AG36" s="1" t="s">
        <v>122</v>
      </c>
      <c r="AH36" s="1" t="s">
        <v>524</v>
      </c>
      <c r="AI36">
        <v>33.33</v>
      </c>
      <c r="AJ36" s="1" t="s">
        <v>1724</v>
      </c>
      <c r="AK36" s="1" t="s">
        <v>524</v>
      </c>
      <c r="AL36" s="1" t="s">
        <v>367</v>
      </c>
      <c r="AM36" s="1" t="s">
        <v>98</v>
      </c>
      <c r="AN36" s="1" t="s">
        <v>130</v>
      </c>
      <c r="AO36" s="1" t="s">
        <v>685</v>
      </c>
      <c r="AP36" s="1" t="s">
        <v>130</v>
      </c>
      <c r="AQ36" s="1" t="s">
        <v>130</v>
      </c>
      <c r="AR36" s="1" t="s">
        <v>130</v>
      </c>
      <c r="AS36" s="1" t="s">
        <v>98</v>
      </c>
      <c r="AT36" s="1" t="s">
        <v>130</v>
      </c>
      <c r="AU36" s="1" t="s">
        <v>130</v>
      </c>
      <c r="AV36" s="1" t="s">
        <v>293</v>
      </c>
      <c r="AW36">
        <v>25</v>
      </c>
      <c r="AX36">
        <v>0.48888888888888898</v>
      </c>
      <c r="AY36">
        <v>0.51111111111111096</v>
      </c>
      <c r="AZ36">
        <v>0.16666666666666699</v>
      </c>
      <c r="BA36">
        <v>0.83333333333333304</v>
      </c>
      <c r="BB36">
        <v>0.33333333333333298</v>
      </c>
      <c r="BC36">
        <v>0.66666666666666696</v>
      </c>
      <c r="BD36">
        <v>0.25</v>
      </c>
      <c r="BE36">
        <v>0.75</v>
      </c>
      <c r="BF36">
        <v>1.23888888888889</v>
      </c>
      <c r="BG36">
        <v>0.30972222222222201</v>
      </c>
      <c r="BH36">
        <v>30.97</v>
      </c>
    </row>
    <row r="37" spans="1:60" x14ac:dyDescent="0.5">
      <c r="A37">
        <v>45</v>
      </c>
      <c r="B37">
        <v>45</v>
      </c>
      <c r="C37" s="1" t="s">
        <v>25</v>
      </c>
      <c r="D37" s="1" t="s">
        <v>33</v>
      </c>
      <c r="E37">
        <v>7</v>
      </c>
      <c r="F37" s="1" t="s">
        <v>1062</v>
      </c>
      <c r="G37" s="1" t="s">
        <v>282</v>
      </c>
      <c r="H37" s="1" t="s">
        <v>1799</v>
      </c>
      <c r="I37" s="1" t="s">
        <v>1800</v>
      </c>
      <c r="J37" s="1" t="s">
        <v>1801</v>
      </c>
      <c r="K37" s="1" t="s">
        <v>1802</v>
      </c>
      <c r="L37" s="1" t="s">
        <v>687</v>
      </c>
      <c r="M37" s="1" t="s">
        <v>130</v>
      </c>
      <c r="N37" s="1" t="s">
        <v>130</v>
      </c>
      <c r="O37" s="1" t="s">
        <v>1803</v>
      </c>
      <c r="P37" s="1" t="s">
        <v>1804</v>
      </c>
      <c r="Q37" s="1" t="s">
        <v>461</v>
      </c>
      <c r="R37" s="1" t="s">
        <v>277</v>
      </c>
      <c r="S37" s="1" t="s">
        <v>98</v>
      </c>
      <c r="T37">
        <v>68.52</v>
      </c>
      <c r="U37" s="1" t="s">
        <v>1062</v>
      </c>
      <c r="V37" s="1" t="s">
        <v>189</v>
      </c>
      <c r="W37" s="1" t="s">
        <v>160</v>
      </c>
      <c r="X37">
        <v>28.57</v>
      </c>
      <c r="Y37" s="1" t="s">
        <v>1062</v>
      </c>
      <c r="Z37" s="1" t="s">
        <v>209</v>
      </c>
      <c r="AA37" s="1" t="s">
        <v>277</v>
      </c>
      <c r="AB37" s="1" t="s">
        <v>130</v>
      </c>
      <c r="AC37" s="1" t="s">
        <v>160</v>
      </c>
      <c r="AD37" s="1" t="s">
        <v>130</v>
      </c>
      <c r="AE37" s="1" t="s">
        <v>160</v>
      </c>
      <c r="AF37" s="1" t="s">
        <v>130</v>
      </c>
      <c r="AG37" s="1" t="s">
        <v>189</v>
      </c>
      <c r="AH37" s="1" t="s">
        <v>189</v>
      </c>
      <c r="AI37">
        <v>21.43</v>
      </c>
      <c r="AJ37" s="1" t="s">
        <v>1062</v>
      </c>
      <c r="AK37" s="1" t="s">
        <v>302</v>
      </c>
      <c r="AL37" s="1" t="s">
        <v>160</v>
      </c>
      <c r="AM37" s="1" t="s">
        <v>98</v>
      </c>
      <c r="AN37" s="1" t="s">
        <v>130</v>
      </c>
      <c r="AO37" s="1" t="s">
        <v>130</v>
      </c>
      <c r="AP37" s="1" t="s">
        <v>130</v>
      </c>
      <c r="AQ37" s="1" t="s">
        <v>277</v>
      </c>
      <c r="AR37" s="1" t="s">
        <v>130</v>
      </c>
      <c r="AS37" s="1" t="s">
        <v>98</v>
      </c>
      <c r="AT37" s="1" t="s">
        <v>130</v>
      </c>
      <c r="AU37" s="1" t="s">
        <v>98</v>
      </c>
      <c r="AV37" s="1" t="s">
        <v>209</v>
      </c>
      <c r="AW37">
        <v>35.520000000000003</v>
      </c>
      <c r="AX37">
        <v>0.31481481481481499</v>
      </c>
      <c r="AY37">
        <v>0.68518518518518501</v>
      </c>
      <c r="AZ37">
        <v>0.28571428571428598</v>
      </c>
      <c r="BA37">
        <v>0.71428571428571397</v>
      </c>
      <c r="BB37">
        <v>0.214285714285714</v>
      </c>
      <c r="BC37">
        <v>0.78571428571428603</v>
      </c>
      <c r="BD37">
        <v>0.35515873015873001</v>
      </c>
      <c r="BE37">
        <v>0.64484126984126999</v>
      </c>
      <c r="BF37">
        <v>1.16997354497354</v>
      </c>
      <c r="BG37">
        <v>0.292493386243386</v>
      </c>
      <c r="BH37">
        <v>29.25</v>
      </c>
    </row>
    <row r="38" spans="1:60" x14ac:dyDescent="0.5">
      <c r="A38">
        <v>46</v>
      </c>
      <c r="B38">
        <v>46</v>
      </c>
      <c r="C38" s="1" t="s">
        <v>25</v>
      </c>
      <c r="D38" s="1" t="s">
        <v>34</v>
      </c>
      <c r="E38">
        <v>5</v>
      </c>
      <c r="F38" s="1" t="s">
        <v>1805</v>
      </c>
      <c r="G38" s="1" t="s">
        <v>219</v>
      </c>
      <c r="H38" s="1" t="s">
        <v>1806</v>
      </c>
      <c r="I38" s="1" t="s">
        <v>367</v>
      </c>
      <c r="J38" s="1" t="s">
        <v>307</v>
      </c>
      <c r="K38" s="1" t="s">
        <v>1807</v>
      </c>
      <c r="L38" s="1" t="s">
        <v>1557</v>
      </c>
      <c r="M38" s="1" t="s">
        <v>143</v>
      </c>
      <c r="N38" s="1" t="s">
        <v>359</v>
      </c>
      <c r="O38" s="1" t="s">
        <v>811</v>
      </c>
      <c r="P38" s="1" t="s">
        <v>1808</v>
      </c>
      <c r="Q38" s="1" t="s">
        <v>277</v>
      </c>
      <c r="R38" s="1" t="s">
        <v>130</v>
      </c>
      <c r="S38" s="1" t="s">
        <v>98</v>
      </c>
      <c r="T38">
        <v>50</v>
      </c>
      <c r="U38" s="1" t="s">
        <v>1805</v>
      </c>
      <c r="V38" s="1" t="s">
        <v>122</v>
      </c>
      <c r="W38" s="1" t="s">
        <v>122</v>
      </c>
      <c r="X38">
        <v>40</v>
      </c>
      <c r="Y38" s="1" t="s">
        <v>1805</v>
      </c>
      <c r="Z38" s="1" t="s">
        <v>191</v>
      </c>
      <c r="AA38" s="1" t="s">
        <v>130</v>
      </c>
      <c r="AB38" s="1" t="s">
        <v>130</v>
      </c>
      <c r="AC38" s="1" t="s">
        <v>191</v>
      </c>
      <c r="AD38" s="1" t="s">
        <v>130</v>
      </c>
      <c r="AE38" s="1" t="s">
        <v>191</v>
      </c>
      <c r="AF38" s="1" t="s">
        <v>130</v>
      </c>
      <c r="AG38" s="1" t="s">
        <v>122</v>
      </c>
      <c r="AH38" s="1" t="s">
        <v>122</v>
      </c>
      <c r="AI38">
        <v>15.56</v>
      </c>
      <c r="AJ38" s="1" t="s">
        <v>1805</v>
      </c>
      <c r="AK38" s="1" t="s">
        <v>130</v>
      </c>
      <c r="AL38" s="1" t="s">
        <v>122</v>
      </c>
      <c r="AM38" s="1" t="s">
        <v>98</v>
      </c>
      <c r="AN38" s="1" t="s">
        <v>130</v>
      </c>
      <c r="AO38" s="1" t="s">
        <v>130</v>
      </c>
      <c r="AP38" s="1" t="s">
        <v>130</v>
      </c>
      <c r="AQ38" s="1" t="s">
        <v>130</v>
      </c>
      <c r="AR38" s="1" t="s">
        <v>130</v>
      </c>
      <c r="AS38" s="1" t="s">
        <v>98</v>
      </c>
      <c r="AT38" s="1" t="s">
        <v>130</v>
      </c>
      <c r="AU38" s="1" t="s">
        <v>130</v>
      </c>
      <c r="AV38" s="1" t="s">
        <v>122</v>
      </c>
      <c r="AW38">
        <v>23.33</v>
      </c>
      <c r="AX38">
        <v>0.5</v>
      </c>
      <c r="AY38">
        <v>0.5</v>
      </c>
      <c r="AZ38">
        <v>0.4</v>
      </c>
      <c r="BA38">
        <v>0.6</v>
      </c>
      <c r="BB38">
        <v>0.155555555555556</v>
      </c>
      <c r="BC38">
        <v>0.844444444444444</v>
      </c>
      <c r="BD38">
        <v>0.233333333333333</v>
      </c>
      <c r="BE38">
        <v>0.76666666666666705</v>
      </c>
      <c r="BF38">
        <v>1.2888888888888901</v>
      </c>
      <c r="BG38">
        <v>0.32222222222222202</v>
      </c>
      <c r="BH38">
        <v>32.22</v>
      </c>
    </row>
    <row r="39" spans="1:60" x14ac:dyDescent="0.5">
      <c r="A39">
        <v>48</v>
      </c>
      <c r="B39">
        <v>48</v>
      </c>
      <c r="C39" s="1" t="s">
        <v>25</v>
      </c>
      <c r="D39" s="1" t="s">
        <v>35</v>
      </c>
      <c r="E39">
        <v>36</v>
      </c>
      <c r="F39" s="1" t="s">
        <v>1809</v>
      </c>
      <c r="G39" s="1" t="s">
        <v>1723</v>
      </c>
      <c r="H39" s="1" t="s">
        <v>1810</v>
      </c>
      <c r="I39" s="1" t="s">
        <v>1811</v>
      </c>
      <c r="J39" s="1" t="s">
        <v>367</v>
      </c>
      <c r="K39" s="1" t="s">
        <v>1812</v>
      </c>
      <c r="L39" s="1" t="s">
        <v>1434</v>
      </c>
      <c r="M39" s="1" t="s">
        <v>1813</v>
      </c>
      <c r="N39" s="1" t="s">
        <v>1814</v>
      </c>
      <c r="O39" s="1" t="s">
        <v>1815</v>
      </c>
      <c r="P39" s="1" t="s">
        <v>1816</v>
      </c>
      <c r="Q39" s="1" t="s">
        <v>1817</v>
      </c>
      <c r="R39" s="1" t="s">
        <v>302</v>
      </c>
      <c r="S39" s="1" t="s">
        <v>277</v>
      </c>
      <c r="T39">
        <v>45.88</v>
      </c>
      <c r="U39" s="1" t="s">
        <v>1809</v>
      </c>
      <c r="V39" s="1" t="s">
        <v>176</v>
      </c>
      <c r="W39" s="1" t="s">
        <v>382</v>
      </c>
      <c r="X39">
        <v>45.83</v>
      </c>
      <c r="Y39" s="1" t="s">
        <v>1809</v>
      </c>
      <c r="Z39" s="1" t="s">
        <v>382</v>
      </c>
      <c r="AA39" s="1" t="s">
        <v>1074</v>
      </c>
      <c r="AB39" s="1" t="s">
        <v>1225</v>
      </c>
      <c r="AC39" s="1" t="s">
        <v>1021</v>
      </c>
      <c r="AD39" s="1" t="s">
        <v>1021</v>
      </c>
      <c r="AE39" s="1" t="s">
        <v>382</v>
      </c>
      <c r="AF39" s="1" t="s">
        <v>98</v>
      </c>
      <c r="AG39" s="1" t="s">
        <v>667</v>
      </c>
      <c r="AH39" s="1" t="s">
        <v>667</v>
      </c>
      <c r="AI39">
        <v>31.26</v>
      </c>
      <c r="AJ39" s="1" t="s">
        <v>1809</v>
      </c>
      <c r="AK39" s="1" t="s">
        <v>331</v>
      </c>
      <c r="AL39" s="1" t="s">
        <v>1818</v>
      </c>
      <c r="AM39" s="1" t="s">
        <v>98</v>
      </c>
      <c r="AN39" s="1" t="s">
        <v>130</v>
      </c>
      <c r="AO39" s="1" t="s">
        <v>1021</v>
      </c>
      <c r="AP39" s="1" t="s">
        <v>130</v>
      </c>
      <c r="AQ39" s="1" t="s">
        <v>130</v>
      </c>
      <c r="AR39" s="1" t="s">
        <v>130</v>
      </c>
      <c r="AS39" s="1" t="s">
        <v>1074</v>
      </c>
      <c r="AT39" s="1" t="s">
        <v>130</v>
      </c>
      <c r="AU39" s="1" t="s">
        <v>130</v>
      </c>
      <c r="AV39" s="1" t="s">
        <v>196</v>
      </c>
      <c r="AW39">
        <v>20.22</v>
      </c>
      <c r="AX39">
        <v>0.54115226337448596</v>
      </c>
      <c r="AY39">
        <v>0.45884773662551398</v>
      </c>
      <c r="AZ39">
        <v>0.45833333333333298</v>
      </c>
      <c r="BA39">
        <v>0.54166666666666696</v>
      </c>
      <c r="BB39">
        <v>0.31261022927689602</v>
      </c>
      <c r="BC39">
        <v>0.68738977072310403</v>
      </c>
      <c r="BD39">
        <v>0.20220588235294101</v>
      </c>
      <c r="BE39">
        <v>0.79779411764705899</v>
      </c>
      <c r="BF39">
        <v>1.51430170833766</v>
      </c>
      <c r="BG39">
        <v>0.378575427084414</v>
      </c>
      <c r="BH39">
        <v>37.86</v>
      </c>
    </row>
    <row r="40" spans="1:60" x14ac:dyDescent="0.5">
      <c r="A40">
        <v>49</v>
      </c>
      <c r="B40">
        <v>49</v>
      </c>
      <c r="C40" s="1" t="s">
        <v>25</v>
      </c>
      <c r="D40" s="1" t="s">
        <v>57</v>
      </c>
      <c r="E40">
        <v>18</v>
      </c>
      <c r="F40" s="1" t="s">
        <v>1740</v>
      </c>
      <c r="G40" s="1" t="s">
        <v>574</v>
      </c>
      <c r="H40" s="1" t="s">
        <v>1819</v>
      </c>
      <c r="I40" s="1" t="s">
        <v>1243</v>
      </c>
      <c r="J40" s="1" t="s">
        <v>1820</v>
      </c>
      <c r="K40" s="1" t="s">
        <v>1821</v>
      </c>
      <c r="L40" s="1" t="s">
        <v>1394</v>
      </c>
      <c r="M40" s="1" t="s">
        <v>1822</v>
      </c>
      <c r="N40" s="1" t="s">
        <v>1823</v>
      </c>
      <c r="O40" s="1" t="s">
        <v>1824</v>
      </c>
      <c r="P40" s="1" t="s">
        <v>1825</v>
      </c>
      <c r="Q40" s="1" t="s">
        <v>1826</v>
      </c>
      <c r="R40" s="1" t="s">
        <v>130</v>
      </c>
      <c r="S40" s="1" t="s">
        <v>130</v>
      </c>
      <c r="T40">
        <v>22.95</v>
      </c>
      <c r="U40" s="1" t="s">
        <v>1740</v>
      </c>
      <c r="V40" s="1" t="s">
        <v>359</v>
      </c>
      <c r="W40" s="1" t="s">
        <v>954</v>
      </c>
      <c r="X40">
        <v>13.89</v>
      </c>
      <c r="Y40" s="1" t="s">
        <v>1740</v>
      </c>
      <c r="Z40" s="1" t="s">
        <v>954</v>
      </c>
      <c r="AA40" s="1" t="s">
        <v>98</v>
      </c>
      <c r="AB40" s="1" t="s">
        <v>130</v>
      </c>
      <c r="AC40" s="1" t="s">
        <v>130</v>
      </c>
      <c r="AD40" s="1" t="s">
        <v>130</v>
      </c>
      <c r="AE40" s="1" t="s">
        <v>954</v>
      </c>
      <c r="AF40" s="1" t="s">
        <v>98</v>
      </c>
      <c r="AG40" s="1" t="s">
        <v>667</v>
      </c>
      <c r="AH40" s="1" t="s">
        <v>359</v>
      </c>
      <c r="AI40">
        <v>29.01</v>
      </c>
      <c r="AJ40" s="1" t="s">
        <v>1740</v>
      </c>
      <c r="AK40" s="1" t="s">
        <v>667</v>
      </c>
      <c r="AL40" s="1" t="s">
        <v>666</v>
      </c>
      <c r="AM40" s="1" t="s">
        <v>130</v>
      </c>
      <c r="AN40" s="1" t="s">
        <v>130</v>
      </c>
      <c r="AO40" s="1" t="s">
        <v>130</v>
      </c>
      <c r="AP40" s="1" t="s">
        <v>130</v>
      </c>
      <c r="AQ40" s="1" t="s">
        <v>130</v>
      </c>
      <c r="AR40" s="1" t="s">
        <v>130</v>
      </c>
      <c r="AS40" s="1" t="s">
        <v>98</v>
      </c>
      <c r="AT40" s="1" t="s">
        <v>98</v>
      </c>
      <c r="AU40" s="1" t="s">
        <v>130</v>
      </c>
      <c r="AV40" s="1" t="s">
        <v>954</v>
      </c>
      <c r="AW40">
        <v>22.69</v>
      </c>
      <c r="AX40">
        <v>0.77051561365286902</v>
      </c>
      <c r="AY40">
        <v>0.229484386347131</v>
      </c>
      <c r="AZ40">
        <v>0.13888888888888901</v>
      </c>
      <c r="BA40">
        <v>0.86111111111111105</v>
      </c>
      <c r="BB40">
        <v>0.29012345679012302</v>
      </c>
      <c r="BC40">
        <v>0.70987654320987703</v>
      </c>
      <c r="BD40">
        <v>0.226851851851852</v>
      </c>
      <c r="BE40">
        <v>0.77314814814814803</v>
      </c>
      <c r="BF40">
        <v>1.42637981118373</v>
      </c>
      <c r="BG40">
        <v>0.35659495279593301</v>
      </c>
      <c r="BH40">
        <v>35.659999999999997</v>
      </c>
    </row>
    <row r="43" spans="1:60" x14ac:dyDescent="0.5">
      <c r="A43" t="s">
        <v>58</v>
      </c>
      <c r="B43">
        <f>COUNTIF(index_sector[province], C43)</f>
        <v>4</v>
      </c>
      <c r="C43" t="s">
        <v>14</v>
      </c>
      <c r="D43" t="str" cm="1">
        <f t="array" ref="D43:D81">index_sector[sector_inclusion]</f>
        <v>Agriculture</v>
      </c>
      <c r="H43" cm="1">
        <f t="array" ref="H43:BH81">VALUE(index_sector[[knowledge]:[index_percentage]])</f>
        <v>0.202597402597403</v>
      </c>
      <c r="I43">
        <v>9.0476190476190502E-2</v>
      </c>
      <c r="J43">
        <v>0.13571428571428601</v>
      </c>
      <c r="K43">
        <v>0.16141001855287601</v>
      </c>
      <c r="L43">
        <v>0.115238095238095</v>
      </c>
      <c r="M43">
        <v>0.158730158730159</v>
      </c>
      <c r="N43">
        <v>6.3636363636363602E-2</v>
      </c>
      <c r="O43">
        <v>0.10270562770562799</v>
      </c>
      <c r="P43">
        <v>8.1904761904761897E-2</v>
      </c>
      <c r="Q43">
        <v>0.49166666666666697</v>
      </c>
      <c r="R43">
        <v>0</v>
      </c>
      <c r="S43">
        <v>0.3</v>
      </c>
      <c r="T43">
        <v>26.39</v>
      </c>
      <c r="U43">
        <v>1</v>
      </c>
      <c r="V43">
        <v>0.266666666666667</v>
      </c>
      <c r="W43">
        <v>0.266666666666667</v>
      </c>
      <c r="X43">
        <v>26.67</v>
      </c>
      <c r="Y43">
        <v>1</v>
      </c>
      <c r="Z43">
        <v>0.33333333333333298</v>
      </c>
      <c r="AA43">
        <v>1</v>
      </c>
      <c r="AB43">
        <v>0.2</v>
      </c>
      <c r="AC43">
        <v>6.6666666666666693E-2</v>
      </c>
      <c r="AD43">
        <v>0</v>
      </c>
      <c r="AE43">
        <v>0.66666666666666696</v>
      </c>
      <c r="AF43">
        <v>0.7</v>
      </c>
      <c r="AG43">
        <v>0.4</v>
      </c>
      <c r="AH43">
        <v>0.6</v>
      </c>
      <c r="AI43">
        <v>44.07</v>
      </c>
      <c r="AJ43">
        <v>1</v>
      </c>
      <c r="AK43">
        <v>0.4</v>
      </c>
      <c r="AL43">
        <v>0.66666666666666696</v>
      </c>
      <c r="AM43">
        <v>1</v>
      </c>
      <c r="AN43">
        <v>0</v>
      </c>
      <c r="AO43">
        <v>6.6666666666666693E-2</v>
      </c>
      <c r="AP43">
        <v>0.5</v>
      </c>
      <c r="AQ43">
        <v>0</v>
      </c>
      <c r="AR43">
        <v>0.5</v>
      </c>
      <c r="AS43">
        <v>1</v>
      </c>
      <c r="AT43">
        <v>0</v>
      </c>
      <c r="AU43">
        <v>0.4</v>
      </c>
      <c r="AV43">
        <v>0.6</v>
      </c>
      <c r="AW43">
        <v>42.78</v>
      </c>
      <c r="AX43">
        <v>0.73611111111111105</v>
      </c>
      <c r="AY43">
        <v>0.26388888888888901</v>
      </c>
      <c r="AZ43">
        <v>0.266666666666667</v>
      </c>
      <c r="BA43">
        <v>0.73333333333333295</v>
      </c>
      <c r="BB43">
        <v>0.44074074074074099</v>
      </c>
      <c r="BC43">
        <v>0.55925925925925901</v>
      </c>
      <c r="BD43">
        <v>0.42777777777777798</v>
      </c>
      <c r="BE43">
        <v>0.57222222222222197</v>
      </c>
      <c r="BF43">
        <v>1.8712962962963</v>
      </c>
      <c r="BG43">
        <v>0.467824074074074</v>
      </c>
      <c r="BH43">
        <v>46.78</v>
      </c>
    </row>
    <row r="44" spans="1:60" x14ac:dyDescent="0.5">
      <c r="B44">
        <f>COUNTIF(index_sector[province], C44)</f>
        <v>4</v>
      </c>
      <c r="C44" t="s">
        <v>17</v>
      </c>
      <c r="D44" t="str">
        <v>Mining</v>
      </c>
      <c r="H44">
        <v>0.16666666666666699</v>
      </c>
      <c r="I44">
        <v>0</v>
      </c>
      <c r="J44">
        <v>0.14583333333333301</v>
      </c>
      <c r="K44">
        <v>0.40476190476190499</v>
      </c>
      <c r="L44">
        <v>0.16666666666666699</v>
      </c>
      <c r="M44">
        <v>8.3333333333333301E-2</v>
      </c>
      <c r="N44">
        <v>0</v>
      </c>
      <c r="O44">
        <v>0</v>
      </c>
      <c r="P44">
        <v>0.05</v>
      </c>
      <c r="Q44">
        <v>0.46875</v>
      </c>
      <c r="R44">
        <v>0</v>
      </c>
      <c r="S44">
        <v>1</v>
      </c>
      <c r="T44">
        <v>48.96</v>
      </c>
      <c r="U44">
        <v>2</v>
      </c>
      <c r="V44">
        <v>0.5</v>
      </c>
      <c r="W44">
        <v>0.5</v>
      </c>
      <c r="X44">
        <v>50</v>
      </c>
      <c r="Y44">
        <v>2</v>
      </c>
      <c r="Z44">
        <v>0.25</v>
      </c>
      <c r="AA44">
        <v>1</v>
      </c>
      <c r="AB44">
        <v>0</v>
      </c>
      <c r="AC44">
        <v>0.5</v>
      </c>
      <c r="AD44">
        <v>0</v>
      </c>
      <c r="AE44">
        <v>0.5</v>
      </c>
      <c r="AF44">
        <v>0.5</v>
      </c>
      <c r="AG44">
        <v>0.75</v>
      </c>
      <c r="AH44">
        <v>1</v>
      </c>
      <c r="AI44">
        <v>50</v>
      </c>
      <c r="AJ44">
        <v>2</v>
      </c>
      <c r="AK44">
        <v>0.5</v>
      </c>
      <c r="AL44">
        <v>0.5</v>
      </c>
      <c r="AM44">
        <v>1</v>
      </c>
      <c r="AN44">
        <v>0</v>
      </c>
      <c r="AO44">
        <v>0</v>
      </c>
      <c r="AP44">
        <v>0.5</v>
      </c>
      <c r="AQ44">
        <v>0.5</v>
      </c>
      <c r="AR44">
        <v>0</v>
      </c>
      <c r="AS44">
        <v>1</v>
      </c>
      <c r="AT44">
        <v>0</v>
      </c>
      <c r="AU44">
        <v>0</v>
      </c>
      <c r="AV44">
        <v>0.75</v>
      </c>
      <c r="AW44">
        <v>39.58</v>
      </c>
      <c r="AX44">
        <v>0.51041666666666696</v>
      </c>
      <c r="AY44">
        <v>0.48958333333333298</v>
      </c>
      <c r="AZ44">
        <v>0.5</v>
      </c>
      <c r="BA44">
        <v>0.5</v>
      </c>
      <c r="BB44">
        <v>0.5</v>
      </c>
      <c r="BC44">
        <v>0.5</v>
      </c>
      <c r="BD44">
        <v>0.39583333333333298</v>
      </c>
      <c r="BE44">
        <v>0.60416666666666696</v>
      </c>
      <c r="BF44">
        <v>1.90625</v>
      </c>
      <c r="BG44">
        <v>0.4765625</v>
      </c>
      <c r="BH44">
        <v>47.66</v>
      </c>
    </row>
    <row r="45" spans="1:60" x14ac:dyDescent="0.5">
      <c r="B45">
        <f>COUNTIF(index_sector[province], C45)</f>
        <v>4</v>
      </c>
      <c r="C45" t="s">
        <v>18</v>
      </c>
      <c r="D45" t="str">
        <v>Retail</v>
      </c>
      <c r="H45">
        <v>0.229761904761905</v>
      </c>
      <c r="I45">
        <v>8.0952380952380998E-2</v>
      </c>
      <c r="J45">
        <v>0.16785714285714301</v>
      </c>
      <c r="K45">
        <v>0.20493197278911601</v>
      </c>
      <c r="L45">
        <v>0.134761904761905</v>
      </c>
      <c r="M45">
        <v>0.1</v>
      </c>
      <c r="N45">
        <v>4.1666666666666699E-2</v>
      </c>
      <c r="O45">
        <v>3.5714285714285698E-2</v>
      </c>
      <c r="P45">
        <v>0.11333333333333299</v>
      </c>
      <c r="Q45">
        <v>0.49166666666666697</v>
      </c>
      <c r="R45">
        <v>0.25</v>
      </c>
      <c r="S45">
        <v>0.15384615384615399</v>
      </c>
      <c r="T45">
        <v>29.85</v>
      </c>
      <c r="U45">
        <v>4</v>
      </c>
      <c r="V45">
        <v>0.46666666666666701</v>
      </c>
      <c r="W45">
        <v>0.46666666666666701</v>
      </c>
      <c r="X45">
        <v>46.67</v>
      </c>
      <c r="Y45">
        <v>4</v>
      </c>
      <c r="Z45">
        <v>0.53333333333333299</v>
      </c>
      <c r="AA45">
        <v>1</v>
      </c>
      <c r="AB45">
        <v>8.3333333333333301E-2</v>
      </c>
      <c r="AC45">
        <v>0.2</v>
      </c>
      <c r="AD45">
        <v>0</v>
      </c>
      <c r="AE45">
        <v>0.86666666666666703</v>
      </c>
      <c r="AF45">
        <v>0.84615384615384603</v>
      </c>
      <c r="AG45">
        <v>0.46666666666666701</v>
      </c>
      <c r="AH45">
        <v>0.4</v>
      </c>
      <c r="AI45">
        <v>48.85</v>
      </c>
      <c r="AJ45">
        <v>4</v>
      </c>
      <c r="AK45">
        <v>0.33333333333333298</v>
      </c>
      <c r="AL45">
        <v>0.33333333333333298</v>
      </c>
      <c r="AM45">
        <v>0.75</v>
      </c>
      <c r="AN45">
        <v>0</v>
      </c>
      <c r="AO45">
        <v>0.33333333333333298</v>
      </c>
      <c r="AP45">
        <v>0.33333333333333298</v>
      </c>
      <c r="AQ45">
        <v>0</v>
      </c>
      <c r="AR45">
        <v>0.16666666666666699</v>
      </c>
      <c r="AS45">
        <v>0.92307692307692302</v>
      </c>
      <c r="AT45">
        <v>0</v>
      </c>
      <c r="AU45">
        <v>0.30769230769230799</v>
      </c>
      <c r="AV45">
        <v>0.33333333333333298</v>
      </c>
      <c r="AW45">
        <v>31.78</v>
      </c>
      <c r="AX45">
        <v>0.701495726495727</v>
      </c>
      <c r="AY45">
        <v>0.298504273504273</v>
      </c>
      <c r="AZ45">
        <v>0.46666666666666701</v>
      </c>
      <c r="BA45">
        <v>0.53333333333333299</v>
      </c>
      <c r="BB45">
        <v>0.488461538461539</v>
      </c>
      <c r="BC45">
        <v>0.51153846153846105</v>
      </c>
      <c r="BD45">
        <v>0.31784188034187999</v>
      </c>
      <c r="BE45">
        <v>0.68215811965812001</v>
      </c>
      <c r="BF45">
        <v>1.9744658119658101</v>
      </c>
      <c r="BG45">
        <v>0.49361645299145301</v>
      </c>
      <c r="BH45">
        <v>49.36</v>
      </c>
    </row>
    <row r="46" spans="1:60" x14ac:dyDescent="0.5">
      <c r="B46">
        <f>COUNTIF(index_sector[province], C46)</f>
        <v>4</v>
      </c>
      <c r="C46" t="s">
        <v>19</v>
      </c>
      <c r="D46" t="str">
        <v>Vending</v>
      </c>
      <c r="H46">
        <v>0.418080808080808</v>
      </c>
      <c r="I46">
        <v>0.13600288600288599</v>
      </c>
      <c r="J46">
        <v>0.19814393939393901</v>
      </c>
      <c r="K46">
        <v>0.170064935064935</v>
      </c>
      <c r="L46">
        <v>0.101238095238095</v>
      </c>
      <c r="M46">
        <v>0.03</v>
      </c>
      <c r="N46">
        <v>2.7777777777777801E-2</v>
      </c>
      <c r="O46">
        <v>0.11125</v>
      </c>
      <c r="P46">
        <v>8.7999999999999995E-2</v>
      </c>
      <c r="Q46">
        <v>0.74</v>
      </c>
      <c r="R46">
        <v>0</v>
      </c>
      <c r="S46">
        <v>0.38888888888888901</v>
      </c>
      <c r="T46">
        <v>37.630000000000003</v>
      </c>
      <c r="U46">
        <v>5</v>
      </c>
      <c r="V46">
        <v>0.04</v>
      </c>
      <c r="W46">
        <v>0.04</v>
      </c>
      <c r="X46">
        <v>4</v>
      </c>
      <c r="Y46">
        <v>5</v>
      </c>
      <c r="Z46">
        <v>0.04</v>
      </c>
      <c r="AA46">
        <v>1</v>
      </c>
      <c r="AB46">
        <v>0</v>
      </c>
      <c r="AC46">
        <v>0</v>
      </c>
      <c r="AD46">
        <v>0</v>
      </c>
      <c r="AE46">
        <v>0.72</v>
      </c>
      <c r="AF46">
        <v>0.88888888888888895</v>
      </c>
      <c r="AG46">
        <v>0.32</v>
      </c>
      <c r="AH46">
        <v>0.2</v>
      </c>
      <c r="AI46">
        <v>35.21</v>
      </c>
      <c r="AJ46">
        <v>5</v>
      </c>
      <c r="AK46">
        <v>0.16</v>
      </c>
      <c r="AL46">
        <v>0.16</v>
      </c>
      <c r="AM46">
        <v>1</v>
      </c>
      <c r="AN46">
        <v>0</v>
      </c>
      <c r="AO46">
        <v>0.12</v>
      </c>
      <c r="AP46">
        <v>0</v>
      </c>
      <c r="AQ46">
        <v>0</v>
      </c>
      <c r="AR46">
        <v>0</v>
      </c>
      <c r="AS46">
        <v>0.94444444444444398</v>
      </c>
      <c r="AT46">
        <v>0</v>
      </c>
      <c r="AU46">
        <v>0.16666666666666699</v>
      </c>
      <c r="AV46">
        <v>0.2</v>
      </c>
      <c r="AW46">
        <v>22.93</v>
      </c>
      <c r="AX46">
        <v>0.62370370370370398</v>
      </c>
      <c r="AY46">
        <v>0.37629629629629602</v>
      </c>
      <c r="AZ46">
        <v>0.04</v>
      </c>
      <c r="BA46">
        <v>0.96</v>
      </c>
      <c r="BB46">
        <v>0.352098765432099</v>
      </c>
      <c r="BC46">
        <v>0.64790123456790105</v>
      </c>
      <c r="BD46">
        <v>0.229259259259259</v>
      </c>
      <c r="BE46">
        <v>0.77074074074074095</v>
      </c>
      <c r="BF46">
        <v>1.24506172839506</v>
      </c>
      <c r="BG46">
        <v>0.311265432098766</v>
      </c>
      <c r="BH46">
        <v>31.13</v>
      </c>
    </row>
    <row r="47" spans="1:60" x14ac:dyDescent="0.5">
      <c r="B47">
        <f>COUNTIF(index_sector[province], C47)</f>
        <v>4</v>
      </c>
      <c r="C47" t="s">
        <v>20</v>
      </c>
      <c r="D47" t="str">
        <v>Agriculture</v>
      </c>
      <c r="H47">
        <v>0.230687830687831</v>
      </c>
      <c r="I47">
        <v>0.15079365079365101</v>
      </c>
      <c r="J47">
        <v>0.19642857142857101</v>
      </c>
      <c r="K47">
        <v>0.22675736961451201</v>
      </c>
      <c r="L47">
        <v>0.12777777777777799</v>
      </c>
      <c r="M47">
        <v>0.140740740740741</v>
      </c>
      <c r="N47">
        <v>5.5555555555555601E-2</v>
      </c>
      <c r="O47">
        <v>9.1269841269841306E-2</v>
      </c>
      <c r="P47">
        <v>5.0793650793650801E-2</v>
      </c>
      <c r="Q47">
        <v>0.51249999999999996</v>
      </c>
      <c r="R47">
        <v>0.5</v>
      </c>
      <c r="S47">
        <v>0.5</v>
      </c>
      <c r="T47">
        <v>50.42</v>
      </c>
      <c r="U47">
        <v>6</v>
      </c>
      <c r="V47">
        <v>0.5</v>
      </c>
      <c r="W47">
        <v>0.5</v>
      </c>
      <c r="X47">
        <v>50</v>
      </c>
      <c r="Y47">
        <v>6</v>
      </c>
      <c r="Z47">
        <v>0.4</v>
      </c>
      <c r="AA47">
        <v>0.75</v>
      </c>
      <c r="AB47">
        <v>0.16666666666666699</v>
      </c>
      <c r="AC47">
        <v>0.3</v>
      </c>
      <c r="AD47">
        <v>0.1</v>
      </c>
      <c r="AE47">
        <v>0.6</v>
      </c>
      <c r="AF47">
        <v>0.5</v>
      </c>
      <c r="AG47">
        <v>0.7</v>
      </c>
      <c r="AH47">
        <v>0.7</v>
      </c>
      <c r="AI47">
        <v>46.85</v>
      </c>
      <c r="AJ47">
        <v>6</v>
      </c>
      <c r="AK47">
        <v>0.2</v>
      </c>
      <c r="AL47">
        <v>0.4</v>
      </c>
      <c r="AM47">
        <v>1</v>
      </c>
      <c r="AN47">
        <v>0</v>
      </c>
      <c r="AO47">
        <v>0.3</v>
      </c>
      <c r="AP47">
        <v>0.5</v>
      </c>
      <c r="AQ47">
        <v>0</v>
      </c>
      <c r="AR47">
        <v>0.66666666666666696</v>
      </c>
      <c r="AS47">
        <v>1</v>
      </c>
      <c r="AT47">
        <v>0</v>
      </c>
      <c r="AU47">
        <v>0</v>
      </c>
      <c r="AV47">
        <v>0.5</v>
      </c>
      <c r="AW47">
        <v>38.06</v>
      </c>
      <c r="AX47">
        <v>0.49583333333333302</v>
      </c>
      <c r="AY47">
        <v>0.50416666666666698</v>
      </c>
      <c r="AZ47">
        <v>0.5</v>
      </c>
      <c r="BA47">
        <v>0.5</v>
      </c>
      <c r="BB47">
        <v>0.468518518518519</v>
      </c>
      <c r="BC47">
        <v>0.531481481481481</v>
      </c>
      <c r="BD47">
        <v>0.38055555555555598</v>
      </c>
      <c r="BE47">
        <v>0.61944444444444402</v>
      </c>
      <c r="BF47">
        <v>1.8449074074074101</v>
      </c>
      <c r="BG47">
        <v>0.46122685185185203</v>
      </c>
      <c r="BH47">
        <v>46.12</v>
      </c>
    </row>
    <row r="48" spans="1:60" x14ac:dyDescent="0.5">
      <c r="B48">
        <f>COUNTIF(index_sector[province], C48)</f>
        <v>4</v>
      </c>
      <c r="C48" t="s">
        <v>21</v>
      </c>
      <c r="D48" t="str">
        <v>Mining</v>
      </c>
      <c r="H48">
        <v>8.3333333333333301E-2</v>
      </c>
      <c r="I48">
        <v>0</v>
      </c>
      <c r="J48">
        <v>0</v>
      </c>
      <c r="K48">
        <v>0.16666666666666699</v>
      </c>
      <c r="L48">
        <v>0</v>
      </c>
      <c r="M48">
        <v>0.75</v>
      </c>
      <c r="N48">
        <v>0</v>
      </c>
      <c r="O48">
        <v>0</v>
      </c>
      <c r="P48">
        <v>0</v>
      </c>
      <c r="Q48">
        <v>0.28571428571428598</v>
      </c>
      <c r="R48">
        <v>0.33333333333333298</v>
      </c>
      <c r="S48">
        <v>1</v>
      </c>
      <c r="T48">
        <v>53.97</v>
      </c>
      <c r="U48">
        <v>7</v>
      </c>
      <c r="V48">
        <v>1</v>
      </c>
      <c r="W48">
        <v>0.66666666666666696</v>
      </c>
      <c r="X48">
        <v>83.33</v>
      </c>
      <c r="Y48">
        <v>7</v>
      </c>
      <c r="Z48">
        <v>1</v>
      </c>
      <c r="AA48">
        <v>0.66666666666666696</v>
      </c>
      <c r="AB48">
        <v>0.5</v>
      </c>
      <c r="AC48">
        <v>0.66666666666666696</v>
      </c>
      <c r="AD48">
        <v>0.66666666666666696</v>
      </c>
      <c r="AE48">
        <v>0.66666666666666696</v>
      </c>
      <c r="AF48">
        <v>0.5</v>
      </c>
      <c r="AG48">
        <v>0.33333333333333298</v>
      </c>
      <c r="AH48">
        <v>0.66666666666666696</v>
      </c>
      <c r="AI48">
        <v>62.96</v>
      </c>
      <c r="AJ48">
        <v>7</v>
      </c>
      <c r="AK48">
        <v>0.33333333333333298</v>
      </c>
      <c r="AL48">
        <v>0.33333333333333298</v>
      </c>
      <c r="AM48">
        <v>1</v>
      </c>
      <c r="AN48">
        <v>1</v>
      </c>
      <c r="AO48">
        <v>0.66666666666666696</v>
      </c>
      <c r="AP48">
        <v>0.5</v>
      </c>
      <c r="AQ48">
        <v>1</v>
      </c>
      <c r="AR48">
        <v>0.5</v>
      </c>
      <c r="AS48">
        <v>1</v>
      </c>
      <c r="AT48">
        <v>0</v>
      </c>
      <c r="AU48">
        <v>0</v>
      </c>
      <c r="AV48">
        <v>0.33333333333333298</v>
      </c>
      <c r="AW48">
        <v>55.56</v>
      </c>
      <c r="AX48">
        <v>0.46031746031746001</v>
      </c>
      <c r="AY48">
        <v>0.53968253968253999</v>
      </c>
      <c r="AZ48">
        <v>0.83333333333333304</v>
      </c>
      <c r="BA48">
        <v>0.16666666666666699</v>
      </c>
      <c r="BB48">
        <v>0.62962962962962998</v>
      </c>
      <c r="BC48">
        <v>0.37037037037037002</v>
      </c>
      <c r="BD48">
        <v>0.55555555555555602</v>
      </c>
      <c r="BE48">
        <v>0.44444444444444398</v>
      </c>
      <c r="BF48">
        <v>2.4788359788359799</v>
      </c>
      <c r="BG48">
        <v>0.61970899470899499</v>
      </c>
      <c r="BH48">
        <v>61.97</v>
      </c>
    </row>
    <row r="49" spans="2:60" x14ac:dyDescent="0.5">
      <c r="B49">
        <f>COUNTIF(index_sector[province], C49)</f>
        <v>3</v>
      </c>
      <c r="C49" t="s">
        <v>22</v>
      </c>
      <c r="D49" t="str">
        <v>Retail</v>
      </c>
      <c r="H49">
        <v>0.18789736139172</v>
      </c>
      <c r="I49">
        <v>0.12393803098450799</v>
      </c>
      <c r="J49">
        <v>0.26765367316341798</v>
      </c>
      <c r="K49">
        <v>0.219403088689615</v>
      </c>
      <c r="L49">
        <v>0.12999676340489799</v>
      </c>
      <c r="M49">
        <v>0.14508448540706601</v>
      </c>
      <c r="N49">
        <v>5.5100334448160503E-2</v>
      </c>
      <c r="O49">
        <v>2.9784946236559098E-2</v>
      </c>
      <c r="P49">
        <v>4.8050490883590501E-2</v>
      </c>
      <c r="Q49">
        <v>0.57112794612794604</v>
      </c>
      <c r="R49">
        <v>0.7</v>
      </c>
      <c r="S49">
        <v>0.9</v>
      </c>
      <c r="T49">
        <v>72.37</v>
      </c>
      <c r="U49">
        <v>9</v>
      </c>
      <c r="V49">
        <v>0.39393939393939398</v>
      </c>
      <c r="W49">
        <v>0.36363636363636398</v>
      </c>
      <c r="X49">
        <v>37.880000000000003</v>
      </c>
      <c r="Y49">
        <v>9</v>
      </c>
      <c r="Z49">
        <v>0.30303030303030298</v>
      </c>
      <c r="AA49">
        <v>0.6</v>
      </c>
      <c r="AB49">
        <v>0.11111111111111099</v>
      </c>
      <c r="AC49">
        <v>9.0909090909090898E-2</v>
      </c>
      <c r="AD49">
        <v>6.0606060606060601E-2</v>
      </c>
      <c r="AE49">
        <v>0.60606060606060597</v>
      </c>
      <c r="AF49">
        <v>0.84210526315789502</v>
      </c>
      <c r="AG49">
        <v>0.51515151515151503</v>
      </c>
      <c r="AH49">
        <v>0.33333333333333298</v>
      </c>
      <c r="AI49">
        <v>38.47</v>
      </c>
      <c r="AJ49">
        <v>9</v>
      </c>
      <c r="AK49">
        <v>0.15151515151515199</v>
      </c>
      <c r="AL49">
        <v>0.15151515151515199</v>
      </c>
      <c r="AM49">
        <v>1</v>
      </c>
      <c r="AN49">
        <v>0.33333333333333298</v>
      </c>
      <c r="AO49">
        <v>9.0909090909090898E-2</v>
      </c>
      <c r="AP49">
        <v>0.33333333333333298</v>
      </c>
      <c r="AQ49">
        <v>0.33333333333333298</v>
      </c>
      <c r="AR49">
        <v>0.33333333333333298</v>
      </c>
      <c r="AS49">
        <v>1</v>
      </c>
      <c r="AT49">
        <v>0</v>
      </c>
      <c r="AU49">
        <v>0.05</v>
      </c>
      <c r="AV49">
        <v>0.15151515151515199</v>
      </c>
      <c r="AW49">
        <v>32.74</v>
      </c>
      <c r="AX49">
        <v>0.27629068462401801</v>
      </c>
      <c r="AY49">
        <v>0.72370931537598204</v>
      </c>
      <c r="AZ49">
        <v>0.37878787878787901</v>
      </c>
      <c r="BA49">
        <v>0.62121212121212099</v>
      </c>
      <c r="BB49">
        <v>0.38470080926221301</v>
      </c>
      <c r="BC49">
        <v>0.61529919073778705</v>
      </c>
      <c r="BD49">
        <v>0.32739898989899002</v>
      </c>
      <c r="BE49">
        <v>0.67260101010101003</v>
      </c>
      <c r="BF49">
        <v>1.3671783625731</v>
      </c>
      <c r="BG49">
        <v>0.341794590643275</v>
      </c>
      <c r="BH49">
        <v>34.18</v>
      </c>
    </row>
    <row r="50" spans="2:60" x14ac:dyDescent="0.5">
      <c r="B50">
        <f>COUNTIF(index_sector[province], C50)</f>
        <v>4</v>
      </c>
      <c r="C50" t="s">
        <v>23</v>
      </c>
      <c r="D50" t="str">
        <v>Vending</v>
      </c>
      <c r="H50">
        <v>0.18518518518518501</v>
      </c>
      <c r="I50">
        <v>6.6666666666666693E-2</v>
      </c>
      <c r="J50">
        <v>0.241666666666667</v>
      </c>
      <c r="K50">
        <v>0.24920634920634899</v>
      </c>
      <c r="L50">
        <v>2.2222222222222199E-2</v>
      </c>
      <c r="M50">
        <v>0.42592592592592599</v>
      </c>
      <c r="N50">
        <v>0.108333333333333</v>
      </c>
      <c r="O50">
        <v>9.0277777777777804E-2</v>
      </c>
      <c r="P50">
        <v>2.2222222222222199E-2</v>
      </c>
      <c r="Q50">
        <v>0.66249999999999998</v>
      </c>
      <c r="R50">
        <v>0</v>
      </c>
      <c r="S50">
        <v>0.57142857142857095</v>
      </c>
      <c r="T50">
        <v>41.13</v>
      </c>
      <c r="U50">
        <v>10</v>
      </c>
      <c r="V50">
        <v>0.2</v>
      </c>
      <c r="W50">
        <v>0.2</v>
      </c>
      <c r="X50">
        <v>20</v>
      </c>
      <c r="Y50">
        <v>10</v>
      </c>
      <c r="Z50">
        <v>0</v>
      </c>
      <c r="AA50">
        <v>0</v>
      </c>
      <c r="AB50">
        <v>0.25</v>
      </c>
      <c r="AC50">
        <v>0.1</v>
      </c>
      <c r="AD50">
        <v>0.1</v>
      </c>
      <c r="AE50">
        <v>0.7</v>
      </c>
      <c r="AF50">
        <v>0.28571428571428598</v>
      </c>
      <c r="AG50">
        <v>0.5</v>
      </c>
      <c r="AH50">
        <v>0.2</v>
      </c>
      <c r="AI50">
        <v>23.73</v>
      </c>
      <c r="AJ50">
        <v>10</v>
      </c>
      <c r="AK50">
        <v>0.1</v>
      </c>
      <c r="AL50">
        <v>0.2</v>
      </c>
      <c r="AM50">
        <v>0</v>
      </c>
      <c r="AN50">
        <v>0</v>
      </c>
      <c r="AO50">
        <v>0.1</v>
      </c>
      <c r="AP50">
        <v>0</v>
      </c>
      <c r="AQ50">
        <v>0</v>
      </c>
      <c r="AR50">
        <v>1</v>
      </c>
      <c r="AS50">
        <v>0.85714285714285698</v>
      </c>
      <c r="AT50">
        <v>0</v>
      </c>
      <c r="AU50">
        <v>0.14285714285714299</v>
      </c>
      <c r="AV50">
        <v>0.4</v>
      </c>
      <c r="AW50">
        <v>23.33</v>
      </c>
      <c r="AX50">
        <v>0.58869047619047599</v>
      </c>
      <c r="AY50">
        <v>0.41130952380952401</v>
      </c>
      <c r="AZ50">
        <v>0.2</v>
      </c>
      <c r="BA50">
        <v>0.8</v>
      </c>
      <c r="BB50">
        <v>0.23730158730158701</v>
      </c>
      <c r="BC50">
        <v>0.76269841269841299</v>
      </c>
      <c r="BD50">
        <v>0.233333333333333</v>
      </c>
      <c r="BE50">
        <v>0.76666666666666705</v>
      </c>
      <c r="BF50">
        <v>1.2593253968253999</v>
      </c>
      <c r="BG50">
        <v>0.31483134920634898</v>
      </c>
      <c r="BH50">
        <v>31.48</v>
      </c>
    </row>
    <row r="51" spans="2:60" x14ac:dyDescent="0.5">
      <c r="B51">
        <f>COUNTIF(index_sector[province], C51)</f>
        <v>4</v>
      </c>
      <c r="C51" t="s">
        <v>24</v>
      </c>
      <c r="D51" t="str">
        <v>Agriculture</v>
      </c>
      <c r="H51">
        <v>7.8174603174603202E-2</v>
      </c>
      <c r="I51">
        <v>0.21296296296296299</v>
      </c>
      <c r="J51">
        <v>0.17361111111111099</v>
      </c>
      <c r="K51">
        <v>0.40208333333333302</v>
      </c>
      <c r="L51">
        <v>0.09</v>
      </c>
      <c r="M51">
        <v>0.19375000000000001</v>
      </c>
      <c r="N51">
        <v>0.125</v>
      </c>
      <c r="O51">
        <v>8.8888888888888906E-2</v>
      </c>
      <c r="P51">
        <v>0.18</v>
      </c>
      <c r="Q51">
        <v>0.52525252525252497</v>
      </c>
      <c r="R51">
        <v>0.8</v>
      </c>
      <c r="S51">
        <v>0.71428571428571397</v>
      </c>
      <c r="T51">
        <v>67.98</v>
      </c>
      <c r="U51">
        <v>11</v>
      </c>
      <c r="V51">
        <v>0.45454545454545497</v>
      </c>
      <c r="W51">
        <v>0.36363636363636398</v>
      </c>
      <c r="X51">
        <v>40.909999999999997</v>
      </c>
      <c r="Y51">
        <v>11</v>
      </c>
      <c r="Z51">
        <v>0.45454545454545497</v>
      </c>
      <c r="AA51">
        <v>0.4</v>
      </c>
      <c r="AB51">
        <v>0.28571428571428598</v>
      </c>
      <c r="AC51">
        <v>0.27272727272727298</v>
      </c>
      <c r="AD51">
        <v>9.0909090909090898E-2</v>
      </c>
      <c r="AE51">
        <v>0.63636363636363602</v>
      </c>
      <c r="AF51">
        <v>0.57142857142857095</v>
      </c>
      <c r="AG51">
        <v>0.45454545454545497</v>
      </c>
      <c r="AH51">
        <v>0.63636363636363602</v>
      </c>
      <c r="AI51">
        <v>42.25</v>
      </c>
      <c r="AJ51">
        <v>11</v>
      </c>
      <c r="AK51">
        <v>0.54545454545454497</v>
      </c>
      <c r="AL51">
        <v>0.54545454545454497</v>
      </c>
      <c r="AM51">
        <v>0.8</v>
      </c>
      <c r="AN51">
        <v>0.5</v>
      </c>
      <c r="AO51">
        <v>0.18181818181818199</v>
      </c>
      <c r="AP51">
        <v>0.33333333333333298</v>
      </c>
      <c r="AQ51">
        <v>0</v>
      </c>
      <c r="AR51">
        <v>0.5</v>
      </c>
      <c r="AS51">
        <v>0.85714285714285698</v>
      </c>
      <c r="AT51">
        <v>0.28571428571428598</v>
      </c>
      <c r="AU51">
        <v>0.42857142857142899</v>
      </c>
      <c r="AV51">
        <v>0.54545454545454497</v>
      </c>
      <c r="AW51">
        <v>46.02</v>
      </c>
      <c r="AX51">
        <v>0.32015392015392002</v>
      </c>
      <c r="AY51">
        <v>0.67984607984608003</v>
      </c>
      <c r="AZ51">
        <v>0.40909090909090901</v>
      </c>
      <c r="BA51">
        <v>0.59090909090909105</v>
      </c>
      <c r="BB51">
        <v>0.422510822510823</v>
      </c>
      <c r="BC51">
        <v>0.57748917748917705</v>
      </c>
      <c r="BD51">
        <v>0.46024531024531001</v>
      </c>
      <c r="BE51">
        <v>0.53975468975468999</v>
      </c>
      <c r="BF51">
        <v>1.6120009620009601</v>
      </c>
      <c r="BG51">
        <v>0.40300024050024102</v>
      </c>
      <c r="BH51">
        <v>40.299999999999997</v>
      </c>
    </row>
    <row r="52" spans="2:60" x14ac:dyDescent="0.5">
      <c r="B52">
        <f>COUNTIF(index_sector[province], C52)</f>
        <v>4</v>
      </c>
      <c r="C52" t="s">
        <v>25</v>
      </c>
      <c r="D52" t="str">
        <v>Mining</v>
      </c>
      <c r="H52">
        <v>0.20555555555555599</v>
      </c>
      <c r="I52">
        <v>0</v>
      </c>
      <c r="J52">
        <v>0.16250000000000001</v>
      </c>
      <c r="K52">
        <v>0.24761904761904799</v>
      </c>
      <c r="L52">
        <v>0.09</v>
      </c>
      <c r="M52">
        <v>0.37777777777777799</v>
      </c>
      <c r="N52">
        <v>8.3333333333333301E-2</v>
      </c>
      <c r="O52">
        <v>0</v>
      </c>
      <c r="P52">
        <v>0.24</v>
      </c>
      <c r="Q52">
        <v>0.67500000000000004</v>
      </c>
      <c r="R52">
        <v>0</v>
      </c>
      <c r="S52">
        <v>1</v>
      </c>
      <c r="T52">
        <v>55.83</v>
      </c>
      <c r="U52">
        <v>12</v>
      </c>
      <c r="V52">
        <v>0.6</v>
      </c>
      <c r="W52">
        <v>0.6</v>
      </c>
      <c r="X52">
        <v>60</v>
      </c>
      <c r="Y52">
        <v>12</v>
      </c>
      <c r="Z52">
        <v>0.2</v>
      </c>
      <c r="AA52">
        <v>0</v>
      </c>
      <c r="AB52">
        <v>0</v>
      </c>
      <c r="AC52">
        <v>0</v>
      </c>
      <c r="AD52">
        <v>0</v>
      </c>
      <c r="AE52">
        <v>0.2</v>
      </c>
      <c r="AF52">
        <v>1</v>
      </c>
      <c r="AG52">
        <v>0.2</v>
      </c>
      <c r="AH52">
        <v>0.6</v>
      </c>
      <c r="AI52">
        <v>24.44</v>
      </c>
      <c r="AJ52">
        <v>12</v>
      </c>
      <c r="AK52">
        <v>0.6</v>
      </c>
      <c r="AL52">
        <v>0.4</v>
      </c>
      <c r="AM52">
        <v>1</v>
      </c>
      <c r="AN52">
        <v>0</v>
      </c>
      <c r="AO52">
        <v>0</v>
      </c>
      <c r="AP52">
        <v>0</v>
      </c>
      <c r="AQ52">
        <v>0</v>
      </c>
      <c r="AR52">
        <v>0</v>
      </c>
      <c r="AS52">
        <v>1</v>
      </c>
      <c r="AT52">
        <v>0</v>
      </c>
      <c r="AU52">
        <v>0</v>
      </c>
      <c r="AV52">
        <v>0.4</v>
      </c>
      <c r="AW52">
        <v>28.33</v>
      </c>
      <c r="AX52">
        <v>0.44166666666666698</v>
      </c>
      <c r="AY52">
        <v>0.55833333333333302</v>
      </c>
      <c r="AZ52">
        <v>0.6</v>
      </c>
      <c r="BA52">
        <v>0.4</v>
      </c>
      <c r="BB52">
        <v>0.24444444444444399</v>
      </c>
      <c r="BC52">
        <v>0.75555555555555598</v>
      </c>
      <c r="BD52">
        <v>0.28333333333333299</v>
      </c>
      <c r="BE52">
        <v>0.71666666666666701</v>
      </c>
      <c r="BF52">
        <v>1.56944444444444</v>
      </c>
      <c r="BG52">
        <v>0.39236111111111099</v>
      </c>
      <c r="BH52">
        <v>39.24</v>
      </c>
    </row>
    <row r="53" spans="2:60" x14ac:dyDescent="0.5">
      <c r="D53" t="str">
        <v>Retail</v>
      </c>
      <c r="H53">
        <v>0.13526906947959599</v>
      </c>
      <c r="I53">
        <v>2.6984126984126999E-2</v>
      </c>
      <c r="J53">
        <v>9.0151515151515094E-2</v>
      </c>
      <c r="K53">
        <v>0.37426139827455601</v>
      </c>
      <c r="L53">
        <v>0.227567690725585</v>
      </c>
      <c r="M53">
        <v>0.111136255873098</v>
      </c>
      <c r="N53">
        <v>2.3809523809523801E-2</v>
      </c>
      <c r="O53">
        <v>0.12056769688348599</v>
      </c>
      <c r="P53">
        <v>6.36930163245953E-2</v>
      </c>
      <c r="Q53">
        <v>0.48711869764501298</v>
      </c>
      <c r="R53">
        <v>0.64705882352941202</v>
      </c>
      <c r="S53">
        <v>0.875</v>
      </c>
      <c r="T53">
        <v>66.97</v>
      </c>
      <c r="U53">
        <v>14</v>
      </c>
      <c r="V53">
        <v>0.92105263157894701</v>
      </c>
      <c r="W53">
        <v>0.60526315789473695</v>
      </c>
      <c r="X53">
        <v>76.319999999999993</v>
      </c>
      <c r="Y53">
        <v>14</v>
      </c>
      <c r="Z53">
        <v>0.44736842105263203</v>
      </c>
      <c r="AA53">
        <v>0.58823529411764697</v>
      </c>
      <c r="AB53">
        <v>0</v>
      </c>
      <c r="AC53">
        <v>0.13157894736842099</v>
      </c>
      <c r="AD53">
        <v>2.6315789473684199E-2</v>
      </c>
      <c r="AE53">
        <v>0.84210526315789502</v>
      </c>
      <c r="AF53">
        <v>0.78125</v>
      </c>
      <c r="AG53">
        <v>0.73684210526315796</v>
      </c>
      <c r="AH53">
        <v>0.44736842105263203</v>
      </c>
      <c r="AI53">
        <v>44.46</v>
      </c>
      <c r="AJ53">
        <v>14</v>
      </c>
      <c r="AK53">
        <v>0.18918918918918901</v>
      </c>
      <c r="AL53">
        <v>0.13157894736842099</v>
      </c>
      <c r="AM53">
        <v>0.76470588235294101</v>
      </c>
      <c r="AN53">
        <v>0</v>
      </c>
      <c r="AO53">
        <v>0.18421052631578899</v>
      </c>
      <c r="AP53">
        <v>0.2</v>
      </c>
      <c r="AQ53">
        <v>0.4</v>
      </c>
      <c r="AR53">
        <v>0.4</v>
      </c>
      <c r="AS53">
        <v>1</v>
      </c>
      <c r="AT53">
        <v>9.6774193548387094E-2</v>
      </c>
      <c r="AU53">
        <v>0.125</v>
      </c>
      <c r="AV53">
        <v>0.5</v>
      </c>
      <c r="AW53">
        <v>33.26</v>
      </c>
      <c r="AX53">
        <v>0.33027415960852502</v>
      </c>
      <c r="AY53">
        <v>0.66972584039147498</v>
      </c>
      <c r="AZ53">
        <v>0.76315789473684204</v>
      </c>
      <c r="BA53">
        <v>0.23684210526315799</v>
      </c>
      <c r="BB53">
        <v>0.44456269349845201</v>
      </c>
      <c r="BC53">
        <v>0.55543730650154799</v>
      </c>
      <c r="BD53">
        <v>0.33262156156456102</v>
      </c>
      <c r="BE53">
        <v>0.66737843843543898</v>
      </c>
      <c r="BF53">
        <v>1.8706163094083801</v>
      </c>
      <c r="BG53">
        <v>0.46765407735209502</v>
      </c>
      <c r="BH53">
        <v>46.77</v>
      </c>
    </row>
    <row r="54" spans="2:60" x14ac:dyDescent="0.5">
      <c r="D54" t="str">
        <v>Vending</v>
      </c>
      <c r="H54">
        <v>0.200340136054422</v>
      </c>
      <c r="I54">
        <v>6.6666666666666693E-2</v>
      </c>
      <c r="J54">
        <v>0.31041666666666701</v>
      </c>
      <c r="K54">
        <v>0.176165674603175</v>
      </c>
      <c r="L54">
        <v>9.1666666666666702E-2</v>
      </c>
      <c r="M54">
        <v>0.16145833333333301</v>
      </c>
      <c r="N54">
        <v>0</v>
      </c>
      <c r="O54">
        <v>0.121428571428571</v>
      </c>
      <c r="P54">
        <v>7.6666666666666702E-2</v>
      </c>
      <c r="Q54">
        <v>0.64583333333333304</v>
      </c>
      <c r="R54">
        <v>1</v>
      </c>
      <c r="S54">
        <v>0.57142857142857095</v>
      </c>
      <c r="T54">
        <v>73.91</v>
      </c>
      <c r="U54">
        <v>15</v>
      </c>
      <c r="V54">
        <v>0.125</v>
      </c>
      <c r="W54">
        <v>6.25E-2</v>
      </c>
      <c r="X54">
        <v>9.3800000000000008</v>
      </c>
      <c r="Y54">
        <v>15</v>
      </c>
      <c r="Z54">
        <v>6.25E-2</v>
      </c>
      <c r="AA54">
        <v>1</v>
      </c>
      <c r="AB54">
        <v>0</v>
      </c>
      <c r="AC54">
        <v>0</v>
      </c>
      <c r="AD54">
        <v>0</v>
      </c>
      <c r="AE54">
        <v>0.4375</v>
      </c>
      <c r="AF54">
        <v>0.57142857142857095</v>
      </c>
      <c r="AG54">
        <v>0.3125</v>
      </c>
      <c r="AH54">
        <v>0.5</v>
      </c>
      <c r="AI54">
        <v>32.04</v>
      </c>
      <c r="AJ54">
        <v>15</v>
      </c>
      <c r="AK54">
        <v>6.25E-2</v>
      </c>
      <c r="AL54">
        <v>0.4375</v>
      </c>
      <c r="AM54">
        <v>1</v>
      </c>
      <c r="AN54">
        <v>0</v>
      </c>
      <c r="AO54">
        <v>6.25E-2</v>
      </c>
      <c r="AP54">
        <v>0</v>
      </c>
      <c r="AQ54">
        <v>0</v>
      </c>
      <c r="AR54">
        <v>0</v>
      </c>
      <c r="AS54">
        <v>0.85714285714285698</v>
      </c>
      <c r="AT54">
        <v>0</v>
      </c>
      <c r="AU54">
        <v>0.16666666666666699</v>
      </c>
      <c r="AV54">
        <v>0.25</v>
      </c>
      <c r="AW54">
        <v>23.64</v>
      </c>
      <c r="AX54">
        <v>0.26091269841269799</v>
      </c>
      <c r="AY54">
        <v>0.73908730158730196</v>
      </c>
      <c r="AZ54">
        <v>9.375E-2</v>
      </c>
      <c r="BA54">
        <v>0.90625</v>
      </c>
      <c r="BB54">
        <v>0.32043650793650802</v>
      </c>
      <c r="BC54">
        <v>0.67956349206349198</v>
      </c>
      <c r="BD54">
        <v>0.236359126984127</v>
      </c>
      <c r="BE54">
        <v>0.76364087301587302</v>
      </c>
      <c r="BF54">
        <v>0.91145833333333304</v>
      </c>
      <c r="BG54">
        <v>0.22786458333333301</v>
      </c>
      <c r="BH54">
        <v>22.79</v>
      </c>
    </row>
    <row r="55" spans="2:60" x14ac:dyDescent="0.5">
      <c r="D55" t="str">
        <v>Agriculture</v>
      </c>
      <c r="H55">
        <v>0.14249084249084201</v>
      </c>
      <c r="I55">
        <v>0.17196969696969699</v>
      </c>
      <c r="J55">
        <v>0.27689393939393903</v>
      </c>
      <c r="K55">
        <v>0.10293560606060601</v>
      </c>
      <c r="L55">
        <v>0.12561771561771601</v>
      </c>
      <c r="M55">
        <v>0.181089743589744</v>
      </c>
      <c r="N55">
        <v>0.18333333333333299</v>
      </c>
      <c r="O55">
        <v>9.3333333333333296E-2</v>
      </c>
      <c r="P55">
        <v>0.10972027972028001</v>
      </c>
      <c r="Q55">
        <v>0.500462962962963</v>
      </c>
      <c r="R55">
        <v>0.4</v>
      </c>
      <c r="S55">
        <v>0.71428571428571397</v>
      </c>
      <c r="T55">
        <v>53.82</v>
      </c>
      <c r="U55">
        <v>16</v>
      </c>
      <c r="V55">
        <v>0.375</v>
      </c>
      <c r="W55">
        <v>0.1875</v>
      </c>
      <c r="X55">
        <v>28.12</v>
      </c>
      <c r="Y55">
        <v>16</v>
      </c>
      <c r="Z55">
        <v>0.3125</v>
      </c>
      <c r="AA55">
        <v>0.6</v>
      </c>
      <c r="AB55">
        <v>0.14285714285714299</v>
      </c>
      <c r="AC55">
        <v>0.25</v>
      </c>
      <c r="AD55">
        <v>0.125</v>
      </c>
      <c r="AE55">
        <v>0.4375</v>
      </c>
      <c r="AF55">
        <v>0.85714285714285698</v>
      </c>
      <c r="AG55">
        <v>0.6875</v>
      </c>
      <c r="AH55">
        <v>0.4375</v>
      </c>
      <c r="AI55">
        <v>42.78</v>
      </c>
      <c r="AJ55">
        <v>16</v>
      </c>
      <c r="AK55">
        <v>0.25</v>
      </c>
      <c r="AL55">
        <v>0.1875</v>
      </c>
      <c r="AM55">
        <v>1</v>
      </c>
      <c r="AN55">
        <v>1</v>
      </c>
      <c r="AO55">
        <v>0.375</v>
      </c>
      <c r="AP55">
        <v>0.29166666666666702</v>
      </c>
      <c r="AQ55">
        <v>0.125</v>
      </c>
      <c r="AR55">
        <v>0.29166666666666702</v>
      </c>
      <c r="AS55">
        <v>1</v>
      </c>
      <c r="AT55">
        <v>0.14285714285714299</v>
      </c>
      <c r="AU55">
        <v>0.14285714285714299</v>
      </c>
      <c r="AV55">
        <v>0.5</v>
      </c>
      <c r="AW55">
        <v>44.22</v>
      </c>
      <c r="AX55">
        <v>0.46175044091710798</v>
      </c>
      <c r="AY55">
        <v>0.53824955908289196</v>
      </c>
      <c r="AZ55">
        <v>0.28125</v>
      </c>
      <c r="BA55">
        <v>0.71875</v>
      </c>
      <c r="BB55">
        <v>0.42777777777777798</v>
      </c>
      <c r="BC55">
        <v>0.57222222222222197</v>
      </c>
      <c r="BD55">
        <v>0.44221230158730201</v>
      </c>
      <c r="BE55">
        <v>0.55778769841269804</v>
      </c>
      <c r="BF55">
        <v>1.6129905202821899</v>
      </c>
      <c r="BG55">
        <v>0.40324763007054698</v>
      </c>
      <c r="BH55">
        <v>40.32</v>
      </c>
    </row>
    <row r="56" spans="2:60" x14ac:dyDescent="0.5">
      <c r="D56" t="str">
        <v>Mining</v>
      </c>
      <c r="H56">
        <v>0.33333333333333298</v>
      </c>
      <c r="I56">
        <v>0</v>
      </c>
      <c r="J56">
        <v>0.25</v>
      </c>
      <c r="K56">
        <v>0.214285714285714</v>
      </c>
      <c r="L56">
        <v>0.4</v>
      </c>
      <c r="M56">
        <v>0</v>
      </c>
      <c r="N56">
        <v>0</v>
      </c>
      <c r="O56">
        <v>0.125</v>
      </c>
      <c r="P56">
        <v>0.1</v>
      </c>
      <c r="Q56">
        <v>0.875</v>
      </c>
      <c r="R56">
        <v>0</v>
      </c>
      <c r="S56">
        <v>0</v>
      </c>
      <c r="T56">
        <v>29.17</v>
      </c>
      <c r="U56">
        <v>17</v>
      </c>
      <c r="V56">
        <v>0</v>
      </c>
      <c r="W56">
        <v>0</v>
      </c>
      <c r="X56">
        <v>0</v>
      </c>
      <c r="Y56">
        <v>17</v>
      </c>
      <c r="Z56">
        <v>0</v>
      </c>
      <c r="AA56">
        <v>0</v>
      </c>
      <c r="AB56">
        <v>0</v>
      </c>
      <c r="AC56">
        <v>0</v>
      </c>
      <c r="AD56">
        <v>0</v>
      </c>
      <c r="AE56">
        <v>0</v>
      </c>
      <c r="AF56">
        <v>0</v>
      </c>
      <c r="AG56">
        <v>0.5</v>
      </c>
      <c r="AH56">
        <v>0</v>
      </c>
      <c r="AI56">
        <v>5.56</v>
      </c>
      <c r="AJ56">
        <v>17</v>
      </c>
      <c r="AK56">
        <v>0</v>
      </c>
      <c r="AL56">
        <v>0</v>
      </c>
      <c r="AM56">
        <v>0</v>
      </c>
      <c r="AN56">
        <v>0</v>
      </c>
      <c r="AO56">
        <v>0</v>
      </c>
      <c r="AP56">
        <v>0</v>
      </c>
      <c r="AQ56">
        <v>0</v>
      </c>
      <c r="AR56">
        <v>0</v>
      </c>
      <c r="AS56">
        <v>0</v>
      </c>
      <c r="AT56">
        <v>0</v>
      </c>
      <c r="AU56">
        <v>0</v>
      </c>
      <c r="AV56">
        <v>0.5</v>
      </c>
      <c r="AW56">
        <v>4.17</v>
      </c>
      <c r="AX56">
        <v>0.70833333333333304</v>
      </c>
      <c r="AY56">
        <v>0.29166666666666702</v>
      </c>
      <c r="AZ56">
        <v>0</v>
      </c>
      <c r="BA56">
        <v>1</v>
      </c>
      <c r="BB56">
        <v>5.5555555555555601E-2</v>
      </c>
      <c r="BC56">
        <v>0.94444444444444398</v>
      </c>
      <c r="BD56">
        <v>4.1666666666666699E-2</v>
      </c>
      <c r="BE56">
        <v>0.95833333333333304</v>
      </c>
      <c r="BF56">
        <v>0.80555555555555503</v>
      </c>
      <c r="BG56">
        <v>0.20138888888888901</v>
      </c>
      <c r="BH56">
        <v>20.14</v>
      </c>
    </row>
    <row r="57" spans="2:60" x14ac:dyDescent="0.5">
      <c r="D57" t="str">
        <v>Retail</v>
      </c>
      <c r="H57">
        <v>9.8015873015873001E-2</v>
      </c>
      <c r="I57">
        <v>0.11111111111111099</v>
      </c>
      <c r="J57">
        <v>0.186805555555556</v>
      </c>
      <c r="K57">
        <v>0.27187499999999998</v>
      </c>
      <c r="L57">
        <v>4.72222222222222E-2</v>
      </c>
      <c r="M57">
        <v>0.186805555555556</v>
      </c>
      <c r="N57">
        <v>0.133333333333333</v>
      </c>
      <c r="O57">
        <v>9.1666666666666702E-2</v>
      </c>
      <c r="P57">
        <v>2.2222222222222199E-2</v>
      </c>
      <c r="Q57">
        <v>0.40173961840628503</v>
      </c>
      <c r="R57">
        <v>0</v>
      </c>
      <c r="S57">
        <v>0.25</v>
      </c>
      <c r="T57">
        <v>21.72</v>
      </c>
      <c r="U57">
        <v>19</v>
      </c>
      <c r="V57">
        <v>0.63636363636363602</v>
      </c>
      <c r="W57">
        <v>0.36363636363636398</v>
      </c>
      <c r="X57">
        <v>50</v>
      </c>
      <c r="Y57">
        <v>19</v>
      </c>
      <c r="Z57">
        <v>0.54545454545454497</v>
      </c>
      <c r="AA57">
        <v>0.5</v>
      </c>
      <c r="AB57">
        <v>0</v>
      </c>
      <c r="AC57">
        <v>9.0909090909090898E-2</v>
      </c>
      <c r="AD57">
        <v>0</v>
      </c>
      <c r="AE57">
        <v>0.72727272727272696</v>
      </c>
      <c r="AF57">
        <v>0.875</v>
      </c>
      <c r="AG57">
        <v>0.63636363636363602</v>
      </c>
      <c r="AH57">
        <v>0.375</v>
      </c>
      <c r="AI57">
        <v>41.67</v>
      </c>
      <c r="AJ57">
        <v>19</v>
      </c>
      <c r="AK57">
        <v>0</v>
      </c>
      <c r="AL57">
        <v>9.0909090909090898E-2</v>
      </c>
      <c r="AM57">
        <v>1</v>
      </c>
      <c r="AN57">
        <v>0</v>
      </c>
      <c r="AO57">
        <v>0.18181818181818199</v>
      </c>
      <c r="AP57">
        <v>1</v>
      </c>
      <c r="AQ57">
        <v>0</v>
      </c>
      <c r="AR57">
        <v>0</v>
      </c>
      <c r="AS57">
        <v>1</v>
      </c>
      <c r="AT57">
        <v>0.125</v>
      </c>
      <c r="AU57">
        <v>0.33333333333333298</v>
      </c>
      <c r="AV57">
        <v>0.54545454545454497</v>
      </c>
      <c r="AW57">
        <v>35.64</v>
      </c>
      <c r="AX57">
        <v>0.78275346053123795</v>
      </c>
      <c r="AY57">
        <v>0.21724653946876199</v>
      </c>
      <c r="AZ57">
        <v>0.5</v>
      </c>
      <c r="BA57">
        <v>0.5</v>
      </c>
      <c r="BB57">
        <v>0.41666666666666702</v>
      </c>
      <c r="BC57">
        <v>0.58333333333333304</v>
      </c>
      <c r="BD57">
        <v>0.35637626262626299</v>
      </c>
      <c r="BE57">
        <v>0.64362373737373701</v>
      </c>
      <c r="BF57">
        <v>2.0557963898241698</v>
      </c>
      <c r="BG57">
        <v>0.513949097456042</v>
      </c>
      <c r="BH57">
        <v>51.39</v>
      </c>
    </row>
    <row r="58" spans="2:60" x14ac:dyDescent="0.5">
      <c r="D58" t="str">
        <v>Vending</v>
      </c>
      <c r="H58">
        <v>0.206430236430236</v>
      </c>
      <c r="I58">
        <v>0.154644268774704</v>
      </c>
      <c r="J58">
        <v>0.12601031215161701</v>
      </c>
      <c r="K58">
        <v>0.22482625164690401</v>
      </c>
      <c r="L58">
        <v>5.0957737914259699E-2</v>
      </c>
      <c r="M58">
        <v>4.2727272727272697E-2</v>
      </c>
      <c r="N58">
        <v>0</v>
      </c>
      <c r="O58">
        <v>9.2769230769230798E-2</v>
      </c>
      <c r="P58">
        <v>5.6000000000000001E-2</v>
      </c>
      <c r="Q58">
        <v>0.44641302120834297</v>
      </c>
      <c r="R58">
        <v>0</v>
      </c>
      <c r="S58">
        <v>0.41666666666666702</v>
      </c>
      <c r="T58">
        <v>28.77</v>
      </c>
      <c r="U58">
        <v>20</v>
      </c>
      <c r="V58">
        <v>0.33333333333333298</v>
      </c>
      <c r="W58">
        <v>2.5641025641025599E-2</v>
      </c>
      <c r="X58">
        <v>17.95</v>
      </c>
      <c r="Y58">
        <v>20</v>
      </c>
      <c r="Z58">
        <v>0.128205128205128</v>
      </c>
      <c r="AA58">
        <v>0.4</v>
      </c>
      <c r="AB58">
        <v>0</v>
      </c>
      <c r="AC58">
        <v>7.69230769230769E-2</v>
      </c>
      <c r="AD58">
        <v>0</v>
      </c>
      <c r="AE58">
        <v>0.38461538461538503</v>
      </c>
      <c r="AF58">
        <v>0.57142857142857095</v>
      </c>
      <c r="AG58">
        <v>0.56410256410256399</v>
      </c>
      <c r="AH58">
        <v>0.115384615384615</v>
      </c>
      <c r="AI58">
        <v>24.9</v>
      </c>
      <c r="AJ58">
        <v>20</v>
      </c>
      <c r="AK58">
        <v>7.69230769230769E-2</v>
      </c>
      <c r="AL58">
        <v>0.30769230769230799</v>
      </c>
      <c r="AM58">
        <v>1</v>
      </c>
      <c r="AN58">
        <v>0</v>
      </c>
      <c r="AO58">
        <v>0.102564102564103</v>
      </c>
      <c r="AP58">
        <v>0.33333333333333298</v>
      </c>
      <c r="AQ58">
        <v>0</v>
      </c>
      <c r="AR58">
        <v>0</v>
      </c>
      <c r="AS58">
        <v>1</v>
      </c>
      <c r="AT58">
        <v>0.11111111111111099</v>
      </c>
      <c r="AU58">
        <v>0.16666666666666699</v>
      </c>
      <c r="AV58">
        <v>0.56410256410256399</v>
      </c>
      <c r="AW58">
        <v>30.52</v>
      </c>
      <c r="AX58">
        <v>0.71230677070833004</v>
      </c>
      <c r="AY58">
        <v>0.28769322929167002</v>
      </c>
      <c r="AZ58">
        <v>0.17948717948717899</v>
      </c>
      <c r="BA58">
        <v>0.82051282051282104</v>
      </c>
      <c r="BB58">
        <v>0.24896214896214899</v>
      </c>
      <c r="BC58">
        <v>0.75103785103785103</v>
      </c>
      <c r="BD58">
        <v>0.30519943019943002</v>
      </c>
      <c r="BE58">
        <v>0.69480056980057003</v>
      </c>
      <c r="BF58">
        <v>1.44595552935709</v>
      </c>
      <c r="BG58">
        <v>0.36148888233927201</v>
      </c>
      <c r="BH58">
        <v>36.15</v>
      </c>
    </row>
    <row r="59" spans="2:60" x14ac:dyDescent="0.5">
      <c r="D59" t="str">
        <v>Agriculture</v>
      </c>
      <c r="H59">
        <v>0.14208754208754201</v>
      </c>
      <c r="I59">
        <v>0</v>
      </c>
      <c r="J59">
        <v>8.1547619047618994E-2</v>
      </c>
      <c r="K59">
        <v>0.30476190476190501</v>
      </c>
      <c r="L59">
        <v>0.25952380952380999</v>
      </c>
      <c r="M59">
        <v>0.43888888888888899</v>
      </c>
      <c r="N59">
        <v>7.4074074074074098E-2</v>
      </c>
      <c r="O59">
        <v>0.11868686868686899</v>
      </c>
      <c r="P59">
        <v>8.1904761904761897E-2</v>
      </c>
      <c r="Q59">
        <v>0.51309523809523805</v>
      </c>
      <c r="R59">
        <v>0</v>
      </c>
      <c r="S59">
        <v>7.69230769230769E-2</v>
      </c>
      <c r="T59">
        <v>19.670000000000002</v>
      </c>
      <c r="U59">
        <v>21</v>
      </c>
      <c r="V59">
        <v>0.4</v>
      </c>
      <c r="W59">
        <v>0.4</v>
      </c>
      <c r="X59">
        <v>40</v>
      </c>
      <c r="Y59">
        <v>21</v>
      </c>
      <c r="Z59">
        <v>0.53333333333333299</v>
      </c>
      <c r="AA59">
        <v>0.5</v>
      </c>
      <c r="AB59">
        <v>0.66666666666666696</v>
      </c>
      <c r="AC59">
        <v>0.33333333333333298</v>
      </c>
      <c r="AD59">
        <v>0.2</v>
      </c>
      <c r="AE59">
        <v>0.86666666666666703</v>
      </c>
      <c r="AF59">
        <v>0.53846153846153799</v>
      </c>
      <c r="AG59">
        <v>0.73333333333333295</v>
      </c>
      <c r="AH59">
        <v>0.4</v>
      </c>
      <c r="AI59">
        <v>53.02</v>
      </c>
      <c r="AJ59">
        <v>21</v>
      </c>
      <c r="AK59">
        <v>0.4</v>
      </c>
      <c r="AL59">
        <v>0.6</v>
      </c>
      <c r="AM59">
        <v>1</v>
      </c>
      <c r="AN59">
        <v>0</v>
      </c>
      <c r="AO59">
        <v>0.2</v>
      </c>
      <c r="AP59">
        <v>0.4</v>
      </c>
      <c r="AQ59">
        <v>0.4</v>
      </c>
      <c r="AR59">
        <v>0.6</v>
      </c>
      <c r="AS59">
        <v>1</v>
      </c>
      <c r="AT59">
        <v>0</v>
      </c>
      <c r="AU59">
        <v>0.230769230769231</v>
      </c>
      <c r="AV59">
        <v>0.73333333333333295</v>
      </c>
      <c r="AW59">
        <v>46.37</v>
      </c>
      <c r="AX59">
        <v>0.80332722832722803</v>
      </c>
      <c r="AY59">
        <v>0.196672771672772</v>
      </c>
      <c r="AZ59">
        <v>0.4</v>
      </c>
      <c r="BA59">
        <v>0.6</v>
      </c>
      <c r="BB59">
        <v>0.53019943019943006</v>
      </c>
      <c r="BC59">
        <v>0.46980056980057</v>
      </c>
      <c r="BD59">
        <v>0.46367521367521403</v>
      </c>
      <c r="BE59">
        <v>0.53632478632478597</v>
      </c>
      <c r="BF59">
        <v>2.19720187220187</v>
      </c>
      <c r="BG59">
        <v>0.54930046805046795</v>
      </c>
      <c r="BH59">
        <v>54.93</v>
      </c>
    </row>
    <row r="60" spans="2:60" x14ac:dyDescent="0.5">
      <c r="D60" t="str">
        <v>Mining</v>
      </c>
      <c r="H60">
        <v>8.3333333333333301E-2</v>
      </c>
      <c r="I60">
        <v>0</v>
      </c>
      <c r="J60">
        <v>0</v>
      </c>
      <c r="K60">
        <v>0.61904761904761896</v>
      </c>
      <c r="L60">
        <v>0.1</v>
      </c>
      <c r="M60">
        <v>0.55555555555555602</v>
      </c>
      <c r="N60">
        <v>0</v>
      </c>
      <c r="O60">
        <v>0</v>
      </c>
      <c r="P60">
        <v>0</v>
      </c>
      <c r="Q60">
        <v>0.58333333333333304</v>
      </c>
      <c r="R60">
        <v>0</v>
      </c>
      <c r="S60">
        <v>0.5</v>
      </c>
      <c r="T60">
        <v>36.11</v>
      </c>
      <c r="U60">
        <v>22</v>
      </c>
      <c r="V60">
        <v>0.66666666666666696</v>
      </c>
      <c r="W60">
        <v>0.66666666666666696</v>
      </c>
      <c r="X60">
        <v>66.67</v>
      </c>
      <c r="Y60">
        <v>22</v>
      </c>
      <c r="Z60">
        <v>0.33333333333333298</v>
      </c>
      <c r="AA60">
        <v>1</v>
      </c>
      <c r="AB60">
        <v>0.5</v>
      </c>
      <c r="AC60">
        <v>0.33333333333333298</v>
      </c>
      <c r="AD60">
        <v>0</v>
      </c>
      <c r="AE60">
        <v>0.66666666666666696</v>
      </c>
      <c r="AF60">
        <v>1</v>
      </c>
      <c r="AG60">
        <v>0.33333333333333298</v>
      </c>
      <c r="AH60">
        <v>0</v>
      </c>
      <c r="AI60">
        <v>46.3</v>
      </c>
      <c r="AJ60">
        <v>22</v>
      </c>
      <c r="AK60">
        <v>0</v>
      </c>
      <c r="AL60">
        <v>0</v>
      </c>
      <c r="AM60">
        <v>1</v>
      </c>
      <c r="AN60">
        <v>0</v>
      </c>
      <c r="AO60">
        <v>0</v>
      </c>
      <c r="AP60">
        <v>0</v>
      </c>
      <c r="AQ60">
        <v>0</v>
      </c>
      <c r="AR60">
        <v>0</v>
      </c>
      <c r="AS60">
        <v>1</v>
      </c>
      <c r="AT60">
        <v>0</v>
      </c>
      <c r="AU60">
        <v>0</v>
      </c>
      <c r="AV60">
        <v>0.66666666666666696</v>
      </c>
      <c r="AW60">
        <v>22.22</v>
      </c>
      <c r="AX60">
        <v>0.63888888888888895</v>
      </c>
      <c r="AY60">
        <v>0.36111111111111099</v>
      </c>
      <c r="AZ60">
        <v>0.66666666666666696</v>
      </c>
      <c r="BA60">
        <v>0.33333333333333298</v>
      </c>
      <c r="BB60">
        <v>0.46296296296296302</v>
      </c>
      <c r="BC60">
        <v>0.53703703703703698</v>
      </c>
      <c r="BD60">
        <v>0.22222222222222199</v>
      </c>
      <c r="BE60">
        <v>0.77777777777777801</v>
      </c>
      <c r="BF60">
        <v>1.99074074074074</v>
      </c>
      <c r="BG60">
        <v>0.49768518518518501</v>
      </c>
      <c r="BH60">
        <v>49.77</v>
      </c>
    </row>
    <row r="61" spans="2:60" x14ac:dyDescent="0.5">
      <c r="D61" t="str">
        <v>Retail</v>
      </c>
      <c r="H61">
        <v>0.13185855538796701</v>
      </c>
      <c r="I61">
        <v>0</v>
      </c>
      <c r="J61">
        <v>0.13102532679738599</v>
      </c>
      <c r="K61">
        <v>0.30110428786899401</v>
      </c>
      <c r="L61">
        <v>0.214640522875817</v>
      </c>
      <c r="M61">
        <v>0.48431372549019602</v>
      </c>
      <c r="N61">
        <v>5.3418803418803402E-2</v>
      </c>
      <c r="O61">
        <v>0.114064856711916</v>
      </c>
      <c r="P61">
        <v>7.7777777777777807E-2</v>
      </c>
      <c r="Q61">
        <v>0.61805555555555602</v>
      </c>
      <c r="R61">
        <v>0</v>
      </c>
      <c r="S61">
        <v>0.3125</v>
      </c>
      <c r="T61">
        <v>31.02</v>
      </c>
      <c r="U61">
        <v>24</v>
      </c>
      <c r="V61">
        <v>0.27777777777777801</v>
      </c>
      <c r="W61">
        <v>0.27777777777777801</v>
      </c>
      <c r="X61">
        <v>27.78</v>
      </c>
      <c r="Y61">
        <v>24</v>
      </c>
      <c r="Z61">
        <v>0.33333333333333298</v>
      </c>
      <c r="AA61">
        <v>0.5</v>
      </c>
      <c r="AB61">
        <v>0</v>
      </c>
      <c r="AC61">
        <v>5.5555555555555601E-2</v>
      </c>
      <c r="AD61">
        <v>0.16666666666666699</v>
      </c>
      <c r="AE61">
        <v>0.88888888888888895</v>
      </c>
      <c r="AF61">
        <v>0.3125</v>
      </c>
      <c r="AG61">
        <v>0.66666666666666696</v>
      </c>
      <c r="AH61">
        <v>0.33333333333333298</v>
      </c>
      <c r="AI61">
        <v>36.19</v>
      </c>
      <c r="AJ61">
        <v>24</v>
      </c>
      <c r="AK61">
        <v>0.66666666666666696</v>
      </c>
      <c r="AL61">
        <v>0.61111111111111105</v>
      </c>
      <c r="AM61">
        <v>0.83333333333333304</v>
      </c>
      <c r="AN61">
        <v>0</v>
      </c>
      <c r="AO61">
        <v>0.11111111111111099</v>
      </c>
      <c r="AP61">
        <v>0</v>
      </c>
      <c r="AQ61">
        <v>0</v>
      </c>
      <c r="AR61">
        <v>0</v>
      </c>
      <c r="AS61">
        <v>1</v>
      </c>
      <c r="AT61">
        <v>6.25E-2</v>
      </c>
      <c r="AU61">
        <v>6.25E-2</v>
      </c>
      <c r="AV61">
        <v>0.66666666666666696</v>
      </c>
      <c r="AW61">
        <v>33.450000000000003</v>
      </c>
      <c r="AX61">
        <v>0.68981481481481499</v>
      </c>
      <c r="AY61">
        <v>0.31018518518518501</v>
      </c>
      <c r="AZ61">
        <v>0.27777777777777801</v>
      </c>
      <c r="BA61">
        <v>0.72222222222222199</v>
      </c>
      <c r="BB61">
        <v>0.36188271604938299</v>
      </c>
      <c r="BC61">
        <v>0.63811728395061695</v>
      </c>
      <c r="BD61">
        <v>0.33449074074074098</v>
      </c>
      <c r="BE61">
        <v>0.66550925925925897</v>
      </c>
      <c r="BF61">
        <v>1.66396604938272</v>
      </c>
      <c r="BG61">
        <v>0.41599151234567899</v>
      </c>
      <c r="BH61">
        <v>41.6</v>
      </c>
    </row>
    <row r="62" spans="2:60" x14ac:dyDescent="0.5">
      <c r="D62" t="str">
        <v>Vending</v>
      </c>
      <c r="H62">
        <v>0.17073730076826099</v>
      </c>
      <c r="I62">
        <v>3.9351851851851902E-2</v>
      </c>
      <c r="J62">
        <v>8.6805555555555594E-2</v>
      </c>
      <c r="K62">
        <v>0.39929664848395502</v>
      </c>
      <c r="L62">
        <v>4.4078947368421099E-2</v>
      </c>
      <c r="M62">
        <v>0.49649122807017498</v>
      </c>
      <c r="N62">
        <v>6.0049019607843097E-2</v>
      </c>
      <c r="O62">
        <v>0.13777089783281701</v>
      </c>
      <c r="P62">
        <v>5.4605263157894698E-2</v>
      </c>
      <c r="Q62">
        <v>0.72807017543859598</v>
      </c>
      <c r="R62">
        <v>0</v>
      </c>
      <c r="S62">
        <v>0.17647058823529399</v>
      </c>
      <c r="T62">
        <v>30.15</v>
      </c>
      <c r="U62">
        <v>25</v>
      </c>
      <c r="V62">
        <v>0.105263157894737</v>
      </c>
      <c r="W62">
        <v>0.105263157894737</v>
      </c>
      <c r="X62">
        <v>10.53</v>
      </c>
      <c r="Y62">
        <v>25</v>
      </c>
      <c r="Z62">
        <v>0.157894736842105</v>
      </c>
      <c r="AA62">
        <v>1</v>
      </c>
      <c r="AB62">
        <v>0</v>
      </c>
      <c r="AC62">
        <v>0</v>
      </c>
      <c r="AD62">
        <v>0</v>
      </c>
      <c r="AE62">
        <v>0.89473684210526305</v>
      </c>
      <c r="AF62">
        <v>0.88235294117647101</v>
      </c>
      <c r="AG62">
        <v>0.73684210526315796</v>
      </c>
      <c r="AH62">
        <v>0.105263157894737</v>
      </c>
      <c r="AI62">
        <v>41.97</v>
      </c>
      <c r="AJ62">
        <v>25</v>
      </c>
      <c r="AK62">
        <v>0.157894736842105</v>
      </c>
      <c r="AL62">
        <v>0.36842105263157898</v>
      </c>
      <c r="AM62">
        <v>1</v>
      </c>
      <c r="AN62">
        <v>0</v>
      </c>
      <c r="AO62">
        <v>0</v>
      </c>
      <c r="AP62">
        <v>0</v>
      </c>
      <c r="AQ62">
        <v>0</v>
      </c>
      <c r="AR62">
        <v>0</v>
      </c>
      <c r="AS62">
        <v>1</v>
      </c>
      <c r="AT62">
        <v>0</v>
      </c>
      <c r="AU62">
        <v>0.11764705882352899</v>
      </c>
      <c r="AV62">
        <v>0.47368421052631599</v>
      </c>
      <c r="AW62">
        <v>25.98</v>
      </c>
      <c r="AX62">
        <v>0.69848641210870299</v>
      </c>
      <c r="AY62">
        <v>0.30151358789129701</v>
      </c>
      <c r="AZ62">
        <v>0.105263157894737</v>
      </c>
      <c r="BA62">
        <v>0.89473684210526305</v>
      </c>
      <c r="BB62">
        <v>0.41967664258685899</v>
      </c>
      <c r="BC62">
        <v>0.58032335741314101</v>
      </c>
      <c r="BD62">
        <v>0.25980392156862703</v>
      </c>
      <c r="BE62">
        <v>0.74019607843137303</v>
      </c>
      <c r="BF62">
        <v>1.48323013415893</v>
      </c>
      <c r="BG62">
        <v>0.370807533539732</v>
      </c>
      <c r="BH62">
        <v>37.08</v>
      </c>
    </row>
    <row r="63" spans="2:60" x14ac:dyDescent="0.5">
      <c r="D63" t="str">
        <v>Agriculture</v>
      </c>
      <c r="H63">
        <v>0.20061090225563899</v>
      </c>
      <c r="I63">
        <v>0.122222222222222</v>
      </c>
      <c r="J63">
        <v>0.25833333333333303</v>
      </c>
      <c r="K63">
        <v>0.12455683479532199</v>
      </c>
      <c r="L63">
        <v>0.120535714285714</v>
      </c>
      <c r="M63">
        <v>3.94736842105263E-2</v>
      </c>
      <c r="N63">
        <v>8.0357142857142794E-2</v>
      </c>
      <c r="O63">
        <v>0.149166666666667</v>
      </c>
      <c r="P63">
        <v>3.6111111111111101E-2</v>
      </c>
      <c r="Q63">
        <v>0.37373737373737398</v>
      </c>
      <c r="R63">
        <v>0.6875</v>
      </c>
      <c r="S63">
        <v>0.75</v>
      </c>
      <c r="T63">
        <v>60.37</v>
      </c>
      <c r="U63">
        <v>26</v>
      </c>
      <c r="V63">
        <v>0.52941176470588203</v>
      </c>
      <c r="W63">
        <v>0.441176470588235</v>
      </c>
      <c r="X63">
        <v>48.53</v>
      </c>
      <c r="Y63">
        <v>26</v>
      </c>
      <c r="Z63">
        <v>0.47058823529411797</v>
      </c>
      <c r="AA63">
        <v>0.875</v>
      </c>
      <c r="AB63">
        <v>0</v>
      </c>
      <c r="AC63">
        <v>0.41176470588235298</v>
      </c>
      <c r="AD63">
        <v>5.8823529411764698E-2</v>
      </c>
      <c r="AE63">
        <v>0.58823529411764697</v>
      </c>
      <c r="AF63">
        <v>0.8</v>
      </c>
      <c r="AG63">
        <v>0.441176470588235</v>
      </c>
      <c r="AH63">
        <v>0.55882352941176505</v>
      </c>
      <c r="AI63">
        <v>46.72</v>
      </c>
      <c r="AJ63">
        <v>26</v>
      </c>
      <c r="AK63">
        <v>0.441176470588235</v>
      </c>
      <c r="AL63">
        <v>0.55882352941176505</v>
      </c>
      <c r="AM63">
        <v>0.9375</v>
      </c>
      <c r="AN63">
        <v>0</v>
      </c>
      <c r="AO63">
        <v>8.8235294117647106E-2</v>
      </c>
      <c r="AP63">
        <v>0.28571428571428598</v>
      </c>
      <c r="AQ63">
        <v>0.71428571428571397</v>
      </c>
      <c r="AR63">
        <v>0.39285714285714302</v>
      </c>
      <c r="AS63">
        <v>1</v>
      </c>
      <c r="AT63">
        <v>0.105263157894737</v>
      </c>
      <c r="AU63">
        <v>0.9</v>
      </c>
      <c r="AV63">
        <v>0.441176470588235</v>
      </c>
      <c r="AW63">
        <v>48.88</v>
      </c>
      <c r="AX63">
        <v>0.39625420875420903</v>
      </c>
      <c r="AY63">
        <v>0.60374579124579097</v>
      </c>
      <c r="AZ63">
        <v>0.48529411764705899</v>
      </c>
      <c r="BA63">
        <v>0.51470588235294101</v>
      </c>
      <c r="BB63">
        <v>0.46715686274509799</v>
      </c>
      <c r="BC63">
        <v>0.53284313725490196</v>
      </c>
      <c r="BD63">
        <v>0.48875267212147999</v>
      </c>
      <c r="BE63">
        <v>0.51124732787852001</v>
      </c>
      <c r="BF63">
        <v>1.83745786126785</v>
      </c>
      <c r="BG63">
        <v>0.45936446531696201</v>
      </c>
      <c r="BH63">
        <v>45.94</v>
      </c>
    </row>
    <row r="64" spans="2:60" x14ac:dyDescent="0.5">
      <c r="D64" t="str">
        <v>Mining</v>
      </c>
      <c r="H64">
        <v>0.33333333333333298</v>
      </c>
      <c r="I64">
        <v>0.14285714285714299</v>
      </c>
      <c r="J64">
        <v>0.27083333333333298</v>
      </c>
      <c r="K64">
        <v>0.121031746031746</v>
      </c>
      <c r="L64">
        <v>0</v>
      </c>
      <c r="M64">
        <v>0.125</v>
      </c>
      <c r="N64">
        <v>0.41666666666666702</v>
      </c>
      <c r="O64">
        <v>0.15625</v>
      </c>
      <c r="P64">
        <v>0</v>
      </c>
      <c r="Q64">
        <v>0.38095238095238099</v>
      </c>
      <c r="R64">
        <v>0.33333333333333298</v>
      </c>
      <c r="S64">
        <v>0.55555555555555602</v>
      </c>
      <c r="T64">
        <v>42.33</v>
      </c>
      <c r="U64">
        <v>27</v>
      </c>
      <c r="V64">
        <v>0.55555555555555602</v>
      </c>
      <c r="W64">
        <v>0.55555555555555602</v>
      </c>
      <c r="X64">
        <v>55.56</v>
      </c>
      <c r="Y64">
        <v>27</v>
      </c>
      <c r="Z64">
        <v>0.66666666666666696</v>
      </c>
      <c r="AA64">
        <v>1</v>
      </c>
      <c r="AB64">
        <v>0</v>
      </c>
      <c r="AC64">
        <v>0.55555555555555602</v>
      </c>
      <c r="AD64">
        <v>0.11111111111111099</v>
      </c>
      <c r="AE64">
        <v>1</v>
      </c>
      <c r="AF64">
        <v>0.77777777777777801</v>
      </c>
      <c r="AG64">
        <v>0.66666666666666696</v>
      </c>
      <c r="AH64">
        <v>0.77777777777777801</v>
      </c>
      <c r="AI64">
        <v>61.73</v>
      </c>
      <c r="AJ64">
        <v>27</v>
      </c>
      <c r="AK64">
        <v>0.66666666666666696</v>
      </c>
      <c r="AL64">
        <v>0.88888888888888895</v>
      </c>
      <c r="AM64">
        <v>1</v>
      </c>
      <c r="AN64">
        <v>0</v>
      </c>
      <c r="AO64">
        <v>0.22222222222222199</v>
      </c>
      <c r="AP64">
        <v>0.2</v>
      </c>
      <c r="AQ64">
        <v>0.9</v>
      </c>
      <c r="AR64">
        <v>0.4</v>
      </c>
      <c r="AS64">
        <v>1</v>
      </c>
      <c r="AT64">
        <v>0.11111111111111099</v>
      </c>
      <c r="AU64">
        <v>0.625</v>
      </c>
      <c r="AV64">
        <v>0.77777777777777801</v>
      </c>
      <c r="AW64">
        <v>56.6</v>
      </c>
      <c r="AX64">
        <v>0.57671957671957697</v>
      </c>
      <c r="AY64">
        <v>0.42328042328042298</v>
      </c>
      <c r="AZ64">
        <v>0.55555555555555602</v>
      </c>
      <c r="BA64">
        <v>0.44444444444444398</v>
      </c>
      <c r="BB64">
        <v>0.61728395061728403</v>
      </c>
      <c r="BC64">
        <v>0.38271604938271597</v>
      </c>
      <c r="BD64">
        <v>0.56597222222222199</v>
      </c>
      <c r="BE64">
        <v>0.43402777777777801</v>
      </c>
      <c r="BF64">
        <v>2.3155313051146398</v>
      </c>
      <c r="BG64">
        <v>0.57888282627865995</v>
      </c>
      <c r="BH64">
        <v>57.89</v>
      </c>
    </row>
    <row r="65" spans="4:60" x14ac:dyDescent="0.5">
      <c r="D65" t="str">
        <v>Retail</v>
      </c>
      <c r="H65">
        <v>0.165963787674314</v>
      </c>
      <c r="I65">
        <v>0.148018648018648</v>
      </c>
      <c r="J65">
        <v>0.208895271395271</v>
      </c>
      <c r="K65">
        <v>0.220050626065664</v>
      </c>
      <c r="L65">
        <v>0.12922077922077899</v>
      </c>
      <c r="M65">
        <v>0</v>
      </c>
      <c r="N65">
        <v>0.124098124098124</v>
      </c>
      <c r="O65">
        <v>0.202380952380952</v>
      </c>
      <c r="P65">
        <v>3.8852813852813903E-2</v>
      </c>
      <c r="Q65">
        <v>0.545720443349754</v>
      </c>
      <c r="R65">
        <v>0.28571428571428598</v>
      </c>
      <c r="S65">
        <v>0.76190476190476197</v>
      </c>
      <c r="T65">
        <v>53.11</v>
      </c>
      <c r="U65">
        <v>29</v>
      </c>
      <c r="V65">
        <v>0.27586206896551702</v>
      </c>
      <c r="W65">
        <v>0.27586206896551702</v>
      </c>
      <c r="X65">
        <v>27.59</v>
      </c>
      <c r="Y65">
        <v>29</v>
      </c>
      <c r="Z65">
        <v>0.24137931034482801</v>
      </c>
      <c r="AA65">
        <v>1</v>
      </c>
      <c r="AB65">
        <v>0</v>
      </c>
      <c r="AC65">
        <v>0.27586206896551702</v>
      </c>
      <c r="AD65">
        <v>3.4482758620689703E-2</v>
      </c>
      <c r="AE65">
        <v>0.72413793103448298</v>
      </c>
      <c r="AF65">
        <v>0.952380952380952</v>
      </c>
      <c r="AG65">
        <v>0.27586206896551702</v>
      </c>
      <c r="AH65">
        <v>0.34482758620689702</v>
      </c>
      <c r="AI65">
        <v>42.77</v>
      </c>
      <c r="AJ65">
        <v>29</v>
      </c>
      <c r="AK65">
        <v>0.48275862068965503</v>
      </c>
      <c r="AL65">
        <v>0.44827586206896602</v>
      </c>
      <c r="AM65">
        <v>0.85714285714285698</v>
      </c>
      <c r="AN65">
        <v>0</v>
      </c>
      <c r="AO65">
        <v>0.10344827586206901</v>
      </c>
      <c r="AP65">
        <v>0.1875</v>
      </c>
      <c r="AQ65">
        <v>0.4375</v>
      </c>
      <c r="AR65">
        <v>0.3125</v>
      </c>
      <c r="AS65">
        <v>1</v>
      </c>
      <c r="AT65">
        <v>4.7619047619047603E-2</v>
      </c>
      <c r="AU65">
        <v>0.57142857142857095</v>
      </c>
      <c r="AV65">
        <v>0.31034482758620702</v>
      </c>
      <c r="AW65">
        <v>39.65</v>
      </c>
      <c r="AX65">
        <v>0.46888683634373302</v>
      </c>
      <c r="AY65">
        <v>0.53111316365626704</v>
      </c>
      <c r="AZ65">
        <v>0.27586206896551702</v>
      </c>
      <c r="BA65">
        <v>0.72413793103448298</v>
      </c>
      <c r="BB65">
        <v>0.42765918627987598</v>
      </c>
      <c r="BC65">
        <v>0.57234081372012402</v>
      </c>
      <c r="BD65">
        <v>0.396543171866448</v>
      </c>
      <c r="BE65">
        <v>0.60345682813355195</v>
      </c>
      <c r="BF65">
        <v>1.56895126345557</v>
      </c>
      <c r="BG65">
        <v>0.392237815863894</v>
      </c>
      <c r="BH65">
        <v>39.22</v>
      </c>
    </row>
    <row r="66" spans="4:60" x14ac:dyDescent="0.5">
      <c r="D66" t="str">
        <v>Vending</v>
      </c>
      <c r="H66">
        <v>0.25895743658901599</v>
      </c>
      <c r="I66">
        <v>4.53634085213033E-2</v>
      </c>
      <c r="J66">
        <v>0.16013005486689699</v>
      </c>
      <c r="K66">
        <v>0.21930526946974299</v>
      </c>
      <c r="L66">
        <v>0.110050802682382</v>
      </c>
      <c r="M66">
        <v>6.2500000000000003E-3</v>
      </c>
      <c r="N66">
        <v>8.6580086580086604E-2</v>
      </c>
      <c r="O66">
        <v>4.8187206345101097E-2</v>
      </c>
      <c r="P66">
        <v>2.06685633001422E-2</v>
      </c>
      <c r="Q66">
        <v>0.50657894736842102</v>
      </c>
      <c r="R66">
        <v>0.2</v>
      </c>
      <c r="S66">
        <v>0.66666666666666696</v>
      </c>
      <c r="T66">
        <v>45.77</v>
      </c>
      <c r="U66">
        <v>30</v>
      </c>
      <c r="V66">
        <v>0.125</v>
      </c>
      <c r="W66">
        <v>7.4999999999999997E-2</v>
      </c>
      <c r="X66">
        <v>10</v>
      </c>
      <c r="Y66">
        <v>30</v>
      </c>
      <c r="Z66">
        <v>0.125</v>
      </c>
      <c r="AA66">
        <v>1</v>
      </c>
      <c r="AB66">
        <v>0</v>
      </c>
      <c r="AC66">
        <v>7.4999999999999997E-2</v>
      </c>
      <c r="AD66">
        <v>0</v>
      </c>
      <c r="AE66">
        <v>0.3</v>
      </c>
      <c r="AF66">
        <v>0.91666666666666696</v>
      </c>
      <c r="AG66">
        <v>0.17499999999999999</v>
      </c>
      <c r="AH66">
        <v>0.25</v>
      </c>
      <c r="AI66">
        <v>31.57</v>
      </c>
      <c r="AJ66">
        <v>30</v>
      </c>
      <c r="AK66">
        <v>0.35897435897435898</v>
      </c>
      <c r="AL66">
        <v>0.45</v>
      </c>
      <c r="AM66">
        <v>1</v>
      </c>
      <c r="AN66">
        <v>0</v>
      </c>
      <c r="AO66">
        <v>0.05</v>
      </c>
      <c r="AP66">
        <v>0.33333333333333298</v>
      </c>
      <c r="AQ66">
        <v>0.66666666666666696</v>
      </c>
      <c r="AR66">
        <v>0.66666666666666696</v>
      </c>
      <c r="AS66">
        <v>1</v>
      </c>
      <c r="AT66">
        <v>0</v>
      </c>
      <c r="AU66">
        <v>0.41666666666666702</v>
      </c>
      <c r="AV66">
        <v>0.17499999999999999</v>
      </c>
      <c r="AW66">
        <v>42.64</v>
      </c>
      <c r="AX66">
        <v>0.54225146198830398</v>
      </c>
      <c r="AY66">
        <v>0.45774853801169602</v>
      </c>
      <c r="AZ66">
        <v>0.1</v>
      </c>
      <c r="BA66">
        <v>0.9</v>
      </c>
      <c r="BB66">
        <v>0.31574074074074099</v>
      </c>
      <c r="BC66">
        <v>0.68425925925925901</v>
      </c>
      <c r="BD66">
        <v>0.42644230769230801</v>
      </c>
      <c r="BE66">
        <v>0.57355769230769205</v>
      </c>
      <c r="BF66">
        <v>1.38443451042135</v>
      </c>
      <c r="BG66">
        <v>0.346108627605338</v>
      </c>
      <c r="BH66">
        <v>34.61</v>
      </c>
    </row>
    <row r="67" spans="4:60" x14ac:dyDescent="0.5">
      <c r="D67" t="str">
        <v>Agriculture</v>
      </c>
      <c r="H67">
        <v>0.148251748251748</v>
      </c>
      <c r="I67">
        <v>0</v>
      </c>
      <c r="J67">
        <v>0.17692307692307699</v>
      </c>
      <c r="K67">
        <v>0.14405594405594399</v>
      </c>
      <c r="L67">
        <v>0.16153846153846199</v>
      </c>
      <c r="M67">
        <v>0.487179487179487</v>
      </c>
      <c r="N67">
        <v>9.3939393939393906E-2</v>
      </c>
      <c r="O67">
        <v>0</v>
      </c>
      <c r="P67">
        <v>5.53846153846154E-2</v>
      </c>
      <c r="Q67">
        <v>0.57692307692307698</v>
      </c>
      <c r="R67">
        <v>0</v>
      </c>
      <c r="S67">
        <v>0.66666666666666696</v>
      </c>
      <c r="T67">
        <v>41.45</v>
      </c>
      <c r="U67">
        <v>31</v>
      </c>
      <c r="V67">
        <v>0.15384615384615399</v>
      </c>
      <c r="W67">
        <v>0.15384615384615399</v>
      </c>
      <c r="X67">
        <v>15.38</v>
      </c>
      <c r="Y67">
        <v>31</v>
      </c>
      <c r="Z67">
        <v>0.230769230769231</v>
      </c>
      <c r="AA67">
        <v>0.66666666666666696</v>
      </c>
      <c r="AB67">
        <v>0</v>
      </c>
      <c r="AC67">
        <v>0.230769230769231</v>
      </c>
      <c r="AD67">
        <v>0</v>
      </c>
      <c r="AE67">
        <v>0.230769230769231</v>
      </c>
      <c r="AF67">
        <v>0.33333333333333298</v>
      </c>
      <c r="AG67">
        <v>0.69230769230769196</v>
      </c>
      <c r="AH67">
        <v>0.230769230769231</v>
      </c>
      <c r="AI67">
        <v>29.06</v>
      </c>
      <c r="AJ67">
        <v>31</v>
      </c>
      <c r="AK67">
        <v>0.230769230769231</v>
      </c>
      <c r="AL67">
        <v>0.46153846153846201</v>
      </c>
      <c r="AM67">
        <v>1</v>
      </c>
      <c r="AN67">
        <v>0</v>
      </c>
      <c r="AO67">
        <v>0</v>
      </c>
      <c r="AP67">
        <v>0.16666666666666699</v>
      </c>
      <c r="AQ67">
        <v>0.16666666666666699</v>
      </c>
      <c r="AR67">
        <v>0</v>
      </c>
      <c r="AS67">
        <v>1</v>
      </c>
      <c r="AT67">
        <v>0.33333333333333298</v>
      </c>
      <c r="AU67">
        <v>0.66666666666666696</v>
      </c>
      <c r="AV67">
        <v>0.230769230769231</v>
      </c>
      <c r="AW67">
        <v>35.47</v>
      </c>
      <c r="AX67">
        <v>0.58547008547008506</v>
      </c>
      <c r="AY67">
        <v>0.414529914529915</v>
      </c>
      <c r="AZ67">
        <v>0.15384615384615399</v>
      </c>
      <c r="BA67">
        <v>0.84615384615384603</v>
      </c>
      <c r="BB67">
        <v>0.29059829059829101</v>
      </c>
      <c r="BC67">
        <v>0.70940170940170899</v>
      </c>
      <c r="BD67">
        <v>0.354700854700855</v>
      </c>
      <c r="BE67">
        <v>0.645299145299145</v>
      </c>
      <c r="BF67">
        <v>1.3846153846153899</v>
      </c>
      <c r="BG67">
        <v>0.34615384615384598</v>
      </c>
      <c r="BH67">
        <v>34.619999999999997</v>
      </c>
    </row>
    <row r="68" spans="4:60" x14ac:dyDescent="0.5">
      <c r="D68" t="str">
        <v>Retail</v>
      </c>
      <c r="H68">
        <v>3.03030303030303E-2</v>
      </c>
      <c r="I68">
        <v>0</v>
      </c>
      <c r="J68">
        <v>9.375E-2</v>
      </c>
      <c r="K68">
        <v>0.173701298701299</v>
      </c>
      <c r="L68">
        <v>0.40487012987012999</v>
      </c>
      <c r="M68">
        <v>0.47348484848484801</v>
      </c>
      <c r="N68">
        <v>0</v>
      </c>
      <c r="O68">
        <v>8.5227272727272693E-2</v>
      </c>
      <c r="P68">
        <v>2.5000000000000001E-2</v>
      </c>
      <c r="Q68">
        <v>0.51041666666666696</v>
      </c>
      <c r="R68">
        <v>0.25</v>
      </c>
      <c r="S68">
        <v>0.8</v>
      </c>
      <c r="T68">
        <v>52.01</v>
      </c>
      <c r="U68">
        <v>33</v>
      </c>
      <c r="V68">
        <v>0.33333333333333298</v>
      </c>
      <c r="W68">
        <v>0.33333333333333298</v>
      </c>
      <c r="X68">
        <v>33.33</v>
      </c>
      <c r="Y68">
        <v>33</v>
      </c>
      <c r="Z68">
        <v>0.33333333333333298</v>
      </c>
      <c r="AA68">
        <v>0.75</v>
      </c>
      <c r="AB68">
        <v>0.2</v>
      </c>
      <c r="AC68">
        <v>0.33333333333333298</v>
      </c>
      <c r="AD68">
        <v>8.3333333333333301E-2</v>
      </c>
      <c r="AE68">
        <v>0.41666666666666702</v>
      </c>
      <c r="AF68">
        <v>0.4</v>
      </c>
      <c r="AG68">
        <v>0.91666666666666696</v>
      </c>
      <c r="AH68">
        <v>0.25</v>
      </c>
      <c r="AI68">
        <v>40.93</v>
      </c>
      <c r="AJ68">
        <v>33</v>
      </c>
      <c r="AK68">
        <v>9.0909090909090898E-2</v>
      </c>
      <c r="AL68">
        <v>0.33333333333333298</v>
      </c>
      <c r="AM68">
        <v>1</v>
      </c>
      <c r="AN68">
        <v>1</v>
      </c>
      <c r="AO68">
        <v>0.33333333333333298</v>
      </c>
      <c r="AP68">
        <v>0</v>
      </c>
      <c r="AQ68">
        <v>0.5</v>
      </c>
      <c r="AR68">
        <v>0.25</v>
      </c>
      <c r="AS68">
        <v>1</v>
      </c>
      <c r="AT68">
        <v>0</v>
      </c>
      <c r="AU68">
        <v>0.4</v>
      </c>
      <c r="AV68">
        <v>0.33333333333333298</v>
      </c>
      <c r="AW68">
        <v>43.67</v>
      </c>
      <c r="AX68">
        <v>0.47986111111111102</v>
      </c>
      <c r="AY68">
        <v>0.52013888888888904</v>
      </c>
      <c r="AZ68">
        <v>0.33333333333333298</v>
      </c>
      <c r="BA68">
        <v>0.66666666666666696</v>
      </c>
      <c r="BB68">
        <v>0.40925925925925899</v>
      </c>
      <c r="BC68">
        <v>0.59074074074074101</v>
      </c>
      <c r="BD68">
        <v>0.43674242424242399</v>
      </c>
      <c r="BE68">
        <v>0.56325757575757596</v>
      </c>
      <c r="BF68">
        <v>1.65919612794613</v>
      </c>
      <c r="BG68">
        <v>0.41479903198653201</v>
      </c>
      <c r="BH68">
        <v>41.48</v>
      </c>
    </row>
    <row r="69" spans="4:60" x14ac:dyDescent="0.5">
      <c r="D69" t="str">
        <v>Vending</v>
      </c>
      <c r="H69">
        <v>0.15137051888204001</v>
      </c>
      <c r="I69">
        <v>3.3333333333333298E-2</v>
      </c>
      <c r="J69">
        <v>0.23604594330400799</v>
      </c>
      <c r="K69">
        <v>0.28529874023825602</v>
      </c>
      <c r="L69">
        <v>0.14305586886232</v>
      </c>
      <c r="M69">
        <v>0.27198540706605201</v>
      </c>
      <c r="N69">
        <v>5.39772727272727E-2</v>
      </c>
      <c r="O69">
        <v>3.0492424242424199E-2</v>
      </c>
      <c r="P69">
        <v>4.8875855327468201E-2</v>
      </c>
      <c r="Q69">
        <v>0.60942760942760899</v>
      </c>
      <c r="R69">
        <v>0</v>
      </c>
      <c r="S69">
        <v>0.42857142857142899</v>
      </c>
      <c r="T69">
        <v>34.6</v>
      </c>
      <c r="U69">
        <v>34</v>
      </c>
      <c r="V69">
        <v>3.03030303030303E-2</v>
      </c>
      <c r="W69">
        <v>0</v>
      </c>
      <c r="X69">
        <v>1.52</v>
      </c>
      <c r="Y69">
        <v>34</v>
      </c>
      <c r="Z69">
        <v>0</v>
      </c>
      <c r="AA69">
        <v>0</v>
      </c>
      <c r="AB69">
        <v>0</v>
      </c>
      <c r="AC69">
        <v>6.0606060606060601E-2</v>
      </c>
      <c r="AD69">
        <v>0</v>
      </c>
      <c r="AE69">
        <v>0.21212121212121199</v>
      </c>
      <c r="AF69">
        <v>0.71428571428571397</v>
      </c>
      <c r="AG69">
        <v>0.72727272727272696</v>
      </c>
      <c r="AH69">
        <v>6.0606060606060601E-2</v>
      </c>
      <c r="AI69">
        <v>19.72</v>
      </c>
      <c r="AJ69">
        <v>34</v>
      </c>
      <c r="AK69">
        <v>0.28125</v>
      </c>
      <c r="AL69">
        <v>0.45454545454545497</v>
      </c>
      <c r="AM69">
        <v>0</v>
      </c>
      <c r="AN69">
        <v>0</v>
      </c>
      <c r="AO69">
        <v>9.0909090909090898E-2</v>
      </c>
      <c r="AP69">
        <v>0</v>
      </c>
      <c r="AQ69">
        <v>0</v>
      </c>
      <c r="AR69">
        <v>0.5</v>
      </c>
      <c r="AS69">
        <v>1</v>
      </c>
      <c r="AT69">
        <v>0.28571428571428598</v>
      </c>
      <c r="AU69">
        <v>0.42857142857142899</v>
      </c>
      <c r="AV69">
        <v>0.15151515151515199</v>
      </c>
      <c r="AW69">
        <v>26.6</v>
      </c>
      <c r="AX69">
        <v>0.65400032066698699</v>
      </c>
      <c r="AY69">
        <v>0.34599967933301301</v>
      </c>
      <c r="AZ69">
        <v>1.5151515151515201E-2</v>
      </c>
      <c r="BA69">
        <v>0.98484848484848497</v>
      </c>
      <c r="BB69">
        <v>0.197210197210197</v>
      </c>
      <c r="BC69">
        <v>0.80278980278980305</v>
      </c>
      <c r="BD69">
        <v>0.26604211760461799</v>
      </c>
      <c r="BE69">
        <v>0.73395788239538196</v>
      </c>
      <c r="BF69">
        <v>1.13240415063332</v>
      </c>
      <c r="BG69">
        <v>0.283101037658329</v>
      </c>
      <c r="BH69">
        <v>28.31</v>
      </c>
    </row>
    <row r="70" spans="4:60" x14ac:dyDescent="0.5">
      <c r="D70" t="str">
        <v>Agriculture</v>
      </c>
      <c r="H70">
        <v>0.12121212121212099</v>
      </c>
      <c r="I70">
        <v>0</v>
      </c>
      <c r="J70">
        <v>0.1</v>
      </c>
      <c r="K70">
        <v>0.59177489177489195</v>
      </c>
      <c r="L70">
        <v>0.16666666666666699</v>
      </c>
      <c r="M70">
        <v>0.16666666666666699</v>
      </c>
      <c r="N70">
        <v>0.11111111111111099</v>
      </c>
      <c r="O70">
        <v>0.153787878787879</v>
      </c>
      <c r="P70">
        <v>1.8181818181818198E-2</v>
      </c>
      <c r="Q70">
        <v>0.72727272727272696</v>
      </c>
      <c r="R70">
        <v>0.125</v>
      </c>
      <c r="S70">
        <v>0.2</v>
      </c>
      <c r="T70">
        <v>35.08</v>
      </c>
      <c r="U70">
        <v>35</v>
      </c>
      <c r="V70">
        <v>0.45454545454545497</v>
      </c>
      <c r="W70">
        <v>0.45454545454545497</v>
      </c>
      <c r="X70">
        <v>45.45</v>
      </c>
      <c r="Y70">
        <v>35</v>
      </c>
      <c r="Z70">
        <v>0.72727272727272696</v>
      </c>
      <c r="AA70">
        <v>0.5</v>
      </c>
      <c r="AB70">
        <v>0</v>
      </c>
      <c r="AC70">
        <v>9.0909090909090898E-2</v>
      </c>
      <c r="AD70">
        <v>0</v>
      </c>
      <c r="AE70">
        <v>0.45454545454545497</v>
      </c>
      <c r="AF70">
        <v>0.8</v>
      </c>
      <c r="AG70">
        <v>9.0909090909090898E-2</v>
      </c>
      <c r="AH70">
        <v>9.0909090909090898E-2</v>
      </c>
      <c r="AI70">
        <v>30.61</v>
      </c>
      <c r="AJ70">
        <v>35</v>
      </c>
      <c r="AK70">
        <v>0.36363636363636398</v>
      </c>
      <c r="AL70">
        <v>0.63636363636363602</v>
      </c>
      <c r="AM70">
        <v>0.875</v>
      </c>
      <c r="AN70">
        <v>0</v>
      </c>
      <c r="AO70">
        <v>9.0909090909090898E-2</v>
      </c>
      <c r="AP70">
        <v>0</v>
      </c>
      <c r="AQ70">
        <v>0</v>
      </c>
      <c r="AR70">
        <v>0</v>
      </c>
      <c r="AS70">
        <v>1</v>
      </c>
      <c r="AT70">
        <v>0</v>
      </c>
      <c r="AU70">
        <v>0</v>
      </c>
      <c r="AV70">
        <v>9.0909090909090898E-2</v>
      </c>
      <c r="AW70">
        <v>25.47</v>
      </c>
      <c r="AX70">
        <v>0.64924242424242395</v>
      </c>
      <c r="AY70">
        <v>0.35075757575757599</v>
      </c>
      <c r="AZ70">
        <v>0.45454545454545497</v>
      </c>
      <c r="BA70">
        <v>0.54545454545454497</v>
      </c>
      <c r="BB70">
        <v>0.30606060606060598</v>
      </c>
      <c r="BC70">
        <v>0.69393939393939397</v>
      </c>
      <c r="BD70">
        <v>0.25473484848484801</v>
      </c>
      <c r="BE70">
        <v>0.74526515151515205</v>
      </c>
      <c r="BF70">
        <v>1.66458333333333</v>
      </c>
      <c r="BG70">
        <v>0.41614583333333299</v>
      </c>
      <c r="BH70">
        <v>41.61</v>
      </c>
    </row>
    <row r="71" spans="4:60" x14ac:dyDescent="0.5">
      <c r="D71" t="str">
        <v>Mining</v>
      </c>
      <c r="H71">
        <v>0</v>
      </c>
      <c r="I71">
        <v>0</v>
      </c>
      <c r="J71">
        <v>0</v>
      </c>
      <c r="K71">
        <v>0</v>
      </c>
      <c r="L71">
        <v>1</v>
      </c>
      <c r="M71">
        <v>1</v>
      </c>
      <c r="N71">
        <v>0</v>
      </c>
      <c r="O71">
        <v>0</v>
      </c>
      <c r="P71">
        <v>0</v>
      </c>
      <c r="Q71">
        <v>0.75</v>
      </c>
      <c r="R71">
        <v>0</v>
      </c>
      <c r="S71">
        <v>0</v>
      </c>
      <c r="T71">
        <v>25</v>
      </c>
      <c r="U71">
        <v>36</v>
      </c>
      <c r="V71">
        <v>1</v>
      </c>
      <c r="W71">
        <v>1</v>
      </c>
      <c r="X71">
        <v>100</v>
      </c>
      <c r="Y71">
        <v>36</v>
      </c>
      <c r="Z71">
        <v>1</v>
      </c>
      <c r="AA71">
        <v>0</v>
      </c>
      <c r="AB71">
        <v>0</v>
      </c>
      <c r="AC71">
        <v>1</v>
      </c>
      <c r="AD71">
        <v>1</v>
      </c>
      <c r="AE71">
        <v>0</v>
      </c>
      <c r="AF71">
        <v>0</v>
      </c>
      <c r="AG71">
        <v>0</v>
      </c>
      <c r="AH71">
        <v>1</v>
      </c>
      <c r="AI71">
        <v>44.44</v>
      </c>
      <c r="AJ71">
        <v>36</v>
      </c>
      <c r="AK71">
        <v>0</v>
      </c>
      <c r="AL71">
        <v>1</v>
      </c>
      <c r="AM71">
        <v>1</v>
      </c>
      <c r="AN71">
        <v>0</v>
      </c>
      <c r="AO71">
        <v>0</v>
      </c>
      <c r="AP71">
        <v>0</v>
      </c>
      <c r="AQ71">
        <v>0</v>
      </c>
      <c r="AR71">
        <v>1</v>
      </c>
      <c r="AS71">
        <v>0</v>
      </c>
      <c r="AT71">
        <v>0</v>
      </c>
      <c r="AU71">
        <v>0</v>
      </c>
      <c r="AV71">
        <v>0</v>
      </c>
      <c r="AW71">
        <v>25</v>
      </c>
      <c r="AX71">
        <v>0.75</v>
      </c>
      <c r="AY71">
        <v>0.25</v>
      </c>
      <c r="AZ71">
        <v>1</v>
      </c>
      <c r="BA71">
        <v>0</v>
      </c>
      <c r="BB71">
        <v>0.44444444444444398</v>
      </c>
      <c r="BC71">
        <v>0.55555555555555602</v>
      </c>
      <c r="BD71">
        <v>0.25</v>
      </c>
      <c r="BE71">
        <v>0.75</v>
      </c>
      <c r="BF71">
        <v>2.4444444444444402</v>
      </c>
      <c r="BG71">
        <v>0.61111111111111105</v>
      </c>
      <c r="BH71">
        <v>61.11</v>
      </c>
    </row>
    <row r="72" spans="4:60" x14ac:dyDescent="0.5">
      <c r="D72" t="str">
        <v>Retail</v>
      </c>
      <c r="H72">
        <v>0.109309696950996</v>
      </c>
      <c r="I72">
        <v>0</v>
      </c>
      <c r="J72">
        <v>8.9285714285714302E-2</v>
      </c>
      <c r="K72">
        <v>0.44493591403185201</v>
      </c>
      <c r="L72">
        <v>0.101282275456082</v>
      </c>
      <c r="M72">
        <v>0.14718834688346899</v>
      </c>
      <c r="N72">
        <v>0.192577030812325</v>
      </c>
      <c r="O72">
        <v>6.0085119319045401E-2</v>
      </c>
      <c r="P72">
        <v>3.00353597171223E-2</v>
      </c>
      <c r="Q72">
        <v>0.48426121681935602</v>
      </c>
      <c r="R72">
        <v>4.3478260869565202E-2</v>
      </c>
      <c r="S72">
        <v>0.7</v>
      </c>
      <c r="T72">
        <v>40.92</v>
      </c>
      <c r="U72">
        <v>38</v>
      </c>
      <c r="V72">
        <v>0.61363636363636398</v>
      </c>
      <c r="W72">
        <v>0.47727272727272702</v>
      </c>
      <c r="X72">
        <v>54.55</v>
      </c>
      <c r="Y72">
        <v>38</v>
      </c>
      <c r="Z72">
        <v>0.52272727272727304</v>
      </c>
      <c r="AA72">
        <v>0.65217391304347805</v>
      </c>
      <c r="AB72">
        <v>0</v>
      </c>
      <c r="AC72">
        <v>0.18181818181818199</v>
      </c>
      <c r="AD72">
        <v>0.13636363636363599</v>
      </c>
      <c r="AE72">
        <v>0.90909090909090895</v>
      </c>
      <c r="AF72">
        <v>0.72499999999999998</v>
      </c>
      <c r="AG72">
        <v>0.25</v>
      </c>
      <c r="AH72">
        <v>0.5</v>
      </c>
      <c r="AI72">
        <v>43.08</v>
      </c>
      <c r="AJ72">
        <v>38</v>
      </c>
      <c r="AK72">
        <v>0.15909090909090901</v>
      </c>
      <c r="AL72">
        <v>0.204545454545455</v>
      </c>
      <c r="AM72">
        <v>0.95652173913043503</v>
      </c>
      <c r="AN72">
        <v>0</v>
      </c>
      <c r="AO72">
        <v>0.31818181818181801</v>
      </c>
      <c r="AP72">
        <v>0.4375</v>
      </c>
      <c r="AQ72">
        <v>0.25</v>
      </c>
      <c r="AR72">
        <v>0.625</v>
      </c>
      <c r="AS72">
        <v>0.95</v>
      </c>
      <c r="AT72">
        <v>0</v>
      </c>
      <c r="AU72">
        <v>2.5000000000000001E-2</v>
      </c>
      <c r="AV72">
        <v>6.8181818181818205E-2</v>
      </c>
      <c r="AW72">
        <v>33.28</v>
      </c>
      <c r="AX72">
        <v>0.59075350743702604</v>
      </c>
      <c r="AY72">
        <v>0.40924649256297402</v>
      </c>
      <c r="AZ72">
        <v>0.54545454545454497</v>
      </c>
      <c r="BA72">
        <v>0.45454545454545497</v>
      </c>
      <c r="BB72">
        <v>0.43079710144927502</v>
      </c>
      <c r="BC72">
        <v>0.56920289855072503</v>
      </c>
      <c r="BD72">
        <v>0.33283514492753602</v>
      </c>
      <c r="BE72">
        <v>0.66716485507246404</v>
      </c>
      <c r="BF72">
        <v>1.8998402992683801</v>
      </c>
      <c r="BG72">
        <v>0.47496007481709601</v>
      </c>
      <c r="BH72">
        <v>47.5</v>
      </c>
    </row>
    <row r="73" spans="4:60" x14ac:dyDescent="0.5">
      <c r="D73" t="str">
        <v>Vending</v>
      </c>
      <c r="H73">
        <v>0.37161870959563897</v>
      </c>
      <c r="I73">
        <v>2.1739130434782601E-2</v>
      </c>
      <c r="J73">
        <v>0.157608695652174</v>
      </c>
      <c r="K73">
        <v>0.33214285714285702</v>
      </c>
      <c r="L73">
        <v>0.120940550133097</v>
      </c>
      <c r="M73">
        <v>6.8877551020408198E-2</v>
      </c>
      <c r="N73">
        <v>5.74534161490683E-2</v>
      </c>
      <c r="O73">
        <v>4.6530612244897997E-2</v>
      </c>
      <c r="P73">
        <v>1.2511091393079E-2</v>
      </c>
      <c r="Q73">
        <v>0.69165721844293304</v>
      </c>
      <c r="R73">
        <v>0</v>
      </c>
      <c r="S73">
        <v>0.63043478260869601</v>
      </c>
      <c r="T73">
        <v>44.07</v>
      </c>
      <c r="U73">
        <v>39</v>
      </c>
      <c r="V73">
        <v>0.28571428571428598</v>
      </c>
      <c r="W73">
        <v>0</v>
      </c>
      <c r="X73">
        <v>14.29</v>
      </c>
      <c r="Y73">
        <v>39</v>
      </c>
      <c r="Z73">
        <v>6.1224489795918401E-2</v>
      </c>
      <c r="AA73">
        <v>0.66666666666666696</v>
      </c>
      <c r="AB73">
        <v>0</v>
      </c>
      <c r="AC73">
        <v>0</v>
      </c>
      <c r="AD73">
        <v>0</v>
      </c>
      <c r="AE73">
        <v>0.93877551020408201</v>
      </c>
      <c r="AF73">
        <v>0.97826086956521696</v>
      </c>
      <c r="AG73">
        <v>0</v>
      </c>
      <c r="AH73">
        <v>0.14285714285714299</v>
      </c>
      <c r="AI73">
        <v>30.98</v>
      </c>
      <c r="AJ73">
        <v>39</v>
      </c>
      <c r="AK73">
        <v>4.08163265306122E-2</v>
      </c>
      <c r="AL73">
        <v>4.08163265306122E-2</v>
      </c>
      <c r="AM73">
        <v>0.33333333333333298</v>
      </c>
      <c r="AN73">
        <v>0</v>
      </c>
      <c r="AO73">
        <v>6.1224489795918401E-2</v>
      </c>
      <c r="AP73">
        <v>0</v>
      </c>
      <c r="AQ73">
        <v>0</v>
      </c>
      <c r="AR73">
        <v>0</v>
      </c>
      <c r="AS73">
        <v>1</v>
      </c>
      <c r="AT73">
        <v>0</v>
      </c>
      <c r="AU73">
        <v>0</v>
      </c>
      <c r="AV73">
        <v>0</v>
      </c>
      <c r="AW73">
        <v>12.3</v>
      </c>
      <c r="AX73">
        <v>0.55930266631612402</v>
      </c>
      <c r="AY73">
        <v>0.44069733368387598</v>
      </c>
      <c r="AZ73">
        <v>0.14285714285714299</v>
      </c>
      <c r="BA73">
        <v>0.85714285714285698</v>
      </c>
      <c r="BB73">
        <v>0.30975385323211402</v>
      </c>
      <c r="BC73">
        <v>0.69024614676788598</v>
      </c>
      <c r="BD73">
        <v>0.123015873015873</v>
      </c>
      <c r="BE73">
        <v>0.87698412698412698</v>
      </c>
      <c r="BF73">
        <v>1.1349295354212501</v>
      </c>
      <c r="BG73">
        <v>0.28373238385531402</v>
      </c>
      <c r="BH73">
        <v>28.37</v>
      </c>
    </row>
    <row r="74" spans="4:60" x14ac:dyDescent="0.5">
      <c r="D74" t="str">
        <v>Agriculture</v>
      </c>
      <c r="H74">
        <v>0.22085295656724199</v>
      </c>
      <c r="I74">
        <v>0.134615384615385</v>
      </c>
      <c r="J74">
        <v>0</v>
      </c>
      <c r="K74">
        <v>0.22774725274725299</v>
      </c>
      <c r="L74">
        <v>9.8571428571428601E-2</v>
      </c>
      <c r="M74">
        <v>6.7857142857142894E-2</v>
      </c>
      <c r="N74">
        <v>0.11874999999999999</v>
      </c>
      <c r="O74">
        <v>0.214285714285714</v>
      </c>
      <c r="P74">
        <v>0.20357142857142899</v>
      </c>
      <c r="Q74">
        <v>0.40972222222222199</v>
      </c>
      <c r="R74">
        <v>0</v>
      </c>
      <c r="S74">
        <v>0</v>
      </c>
      <c r="T74">
        <v>13.66</v>
      </c>
      <c r="U74">
        <v>40</v>
      </c>
      <c r="V74">
        <v>0.75</v>
      </c>
      <c r="W74">
        <v>0.5</v>
      </c>
      <c r="X74">
        <v>62.5</v>
      </c>
      <c r="Y74">
        <v>40</v>
      </c>
      <c r="Z74">
        <v>0.5</v>
      </c>
      <c r="AA74">
        <v>0</v>
      </c>
      <c r="AB74">
        <v>6.6666666666666693E-2</v>
      </c>
      <c r="AC74">
        <v>0.5625</v>
      </c>
      <c r="AD74">
        <v>0.125</v>
      </c>
      <c r="AE74">
        <v>0.375</v>
      </c>
      <c r="AF74">
        <v>0.16666666666666699</v>
      </c>
      <c r="AG74">
        <v>0.75</v>
      </c>
      <c r="AH74">
        <v>0.4375</v>
      </c>
      <c r="AI74">
        <v>33.15</v>
      </c>
      <c r="AJ74">
        <v>40</v>
      </c>
      <c r="AK74">
        <v>0.4375</v>
      </c>
      <c r="AL74">
        <v>0.4375</v>
      </c>
      <c r="AM74">
        <v>1</v>
      </c>
      <c r="AN74">
        <v>0</v>
      </c>
      <c r="AO74">
        <v>0.1875</v>
      </c>
      <c r="AP74">
        <v>0.33333333333333298</v>
      </c>
      <c r="AQ74">
        <v>0.11111111111111099</v>
      </c>
      <c r="AR74">
        <v>0.55555555555555602</v>
      </c>
      <c r="AS74">
        <v>1</v>
      </c>
      <c r="AT74">
        <v>0</v>
      </c>
      <c r="AU74">
        <v>0</v>
      </c>
      <c r="AV74">
        <v>0.6875</v>
      </c>
      <c r="AW74">
        <v>39.58</v>
      </c>
      <c r="AX74">
        <v>0.86342592592592604</v>
      </c>
      <c r="AY74">
        <v>0.13657407407407399</v>
      </c>
      <c r="AZ74">
        <v>0.625</v>
      </c>
      <c r="BA74">
        <v>0.375</v>
      </c>
      <c r="BB74">
        <v>0.33148148148148099</v>
      </c>
      <c r="BC74">
        <v>0.66851851851851896</v>
      </c>
      <c r="BD74">
        <v>0.39583333333333298</v>
      </c>
      <c r="BE74">
        <v>0.60416666666666696</v>
      </c>
      <c r="BF74">
        <v>2.2157407407407401</v>
      </c>
      <c r="BG74">
        <v>0.55393518518518503</v>
      </c>
      <c r="BH74">
        <v>55.39</v>
      </c>
    </row>
    <row r="75" spans="4:60" x14ac:dyDescent="0.5">
      <c r="D75" t="str">
        <v>Mining</v>
      </c>
      <c r="H75">
        <v>0.19455782312925199</v>
      </c>
      <c r="I75">
        <v>0</v>
      </c>
      <c r="J75">
        <v>0.108333333333333</v>
      </c>
      <c r="K75">
        <v>0.19554924242424199</v>
      </c>
      <c r="L75">
        <v>5.8181818181818203E-2</v>
      </c>
      <c r="M75">
        <v>0.331168831168831</v>
      </c>
      <c r="N75">
        <v>8.3333333333333301E-2</v>
      </c>
      <c r="O75">
        <v>0</v>
      </c>
      <c r="P75">
        <v>6.4935064935064901E-2</v>
      </c>
      <c r="Q75">
        <v>0.35353535353535398</v>
      </c>
      <c r="R75">
        <v>0</v>
      </c>
      <c r="S75">
        <v>0.33333333333333298</v>
      </c>
      <c r="T75">
        <v>22.9</v>
      </c>
      <c r="U75">
        <v>41</v>
      </c>
      <c r="V75">
        <v>0.72727272727272696</v>
      </c>
      <c r="W75">
        <v>0.45454545454545497</v>
      </c>
      <c r="X75">
        <v>59.09</v>
      </c>
      <c r="Y75">
        <v>41</v>
      </c>
      <c r="Z75">
        <v>0.72727272727272696</v>
      </c>
      <c r="AA75">
        <v>0.125</v>
      </c>
      <c r="AB75">
        <v>9.0909090909090898E-2</v>
      </c>
      <c r="AC75">
        <v>0.36363636363636398</v>
      </c>
      <c r="AD75">
        <v>0</v>
      </c>
      <c r="AE75">
        <v>0.27272727272727298</v>
      </c>
      <c r="AF75">
        <v>0.33333333333333298</v>
      </c>
      <c r="AG75">
        <v>0.90909090909090895</v>
      </c>
      <c r="AH75">
        <v>0.72727272727272696</v>
      </c>
      <c r="AI75">
        <v>39.44</v>
      </c>
      <c r="AJ75">
        <v>41</v>
      </c>
      <c r="AK75">
        <v>0.45454545454545497</v>
      </c>
      <c r="AL75">
        <v>0.27272727272727298</v>
      </c>
      <c r="AM75">
        <v>1</v>
      </c>
      <c r="AN75">
        <v>1</v>
      </c>
      <c r="AO75">
        <v>9.0909090909090898E-2</v>
      </c>
      <c r="AP75">
        <v>0.25</v>
      </c>
      <c r="AQ75">
        <v>0</v>
      </c>
      <c r="AR75">
        <v>0.25</v>
      </c>
      <c r="AS75">
        <v>0.66666666666666696</v>
      </c>
      <c r="AT75">
        <v>0</v>
      </c>
      <c r="AU75">
        <v>0.33333333333333298</v>
      </c>
      <c r="AV75">
        <v>0.81818181818181801</v>
      </c>
      <c r="AW75">
        <v>42.8</v>
      </c>
      <c r="AX75">
        <v>0.77104377104377098</v>
      </c>
      <c r="AY75">
        <v>0.228956228956229</v>
      </c>
      <c r="AZ75">
        <v>0.59090909090909105</v>
      </c>
      <c r="BA75">
        <v>0.40909090909090901</v>
      </c>
      <c r="BB75">
        <v>0.39436026936026902</v>
      </c>
      <c r="BC75">
        <v>0.60563973063973098</v>
      </c>
      <c r="BD75">
        <v>0.42803030303030298</v>
      </c>
      <c r="BE75">
        <v>0.57196969696969702</v>
      </c>
      <c r="BF75">
        <v>2.1843434343434298</v>
      </c>
      <c r="BG75">
        <v>0.54608585858585901</v>
      </c>
      <c r="BH75">
        <v>54.61</v>
      </c>
    </row>
    <row r="76" spans="4:60" x14ac:dyDescent="0.5">
      <c r="D76" t="str">
        <v>Retail</v>
      </c>
      <c r="H76">
        <v>4.33908948194663E-2</v>
      </c>
      <c r="I76">
        <v>5.9343434343434302E-2</v>
      </c>
      <c r="J76">
        <v>3.2534965034965002E-2</v>
      </c>
      <c r="K76">
        <v>0.33842459828759103</v>
      </c>
      <c r="L76">
        <v>0.16874588465721499</v>
      </c>
      <c r="M76">
        <v>0.25652133580705</v>
      </c>
      <c r="N76">
        <v>0.103317659352142</v>
      </c>
      <c r="O76">
        <v>2.1978021978022001E-2</v>
      </c>
      <c r="P76">
        <v>5.6219209362066501E-2</v>
      </c>
      <c r="Q76">
        <v>0.34398736304362398</v>
      </c>
      <c r="R76">
        <v>0.80555555555555602</v>
      </c>
      <c r="S76">
        <v>0.60714285714285698</v>
      </c>
      <c r="T76">
        <v>58.56</v>
      </c>
      <c r="U76">
        <v>43</v>
      </c>
      <c r="V76">
        <v>0.75862068965517204</v>
      </c>
      <c r="W76">
        <v>0.70689655172413801</v>
      </c>
      <c r="X76">
        <v>73.28</v>
      </c>
      <c r="Y76">
        <v>43</v>
      </c>
      <c r="Z76">
        <v>0.62068965517241403</v>
      </c>
      <c r="AA76">
        <v>0.80555555555555602</v>
      </c>
      <c r="AB76">
        <v>0.10638297872340401</v>
      </c>
      <c r="AC76">
        <v>0.13793103448275901</v>
      </c>
      <c r="AD76">
        <v>0.15517241379310301</v>
      </c>
      <c r="AE76">
        <v>0.5</v>
      </c>
      <c r="AF76">
        <v>0.75862068965517204</v>
      </c>
      <c r="AG76">
        <v>0.22413793103448301</v>
      </c>
      <c r="AH76">
        <v>0.41379310344827602</v>
      </c>
      <c r="AI76">
        <v>41.36</v>
      </c>
      <c r="AJ76">
        <v>43</v>
      </c>
      <c r="AK76">
        <v>6.8965517241379296E-2</v>
      </c>
      <c r="AL76">
        <v>0.12068965517241401</v>
      </c>
      <c r="AM76">
        <v>0.97222222222222199</v>
      </c>
      <c r="AN76">
        <v>0</v>
      </c>
      <c r="AO76">
        <v>0.17241379310344801</v>
      </c>
      <c r="AP76">
        <v>0.4375</v>
      </c>
      <c r="AQ76">
        <v>0.1875</v>
      </c>
      <c r="AR76">
        <v>0.4375</v>
      </c>
      <c r="AS76">
        <v>1</v>
      </c>
      <c r="AT76">
        <v>0</v>
      </c>
      <c r="AU76">
        <v>0.10344827586206901</v>
      </c>
      <c r="AV76">
        <v>0.24137931034482801</v>
      </c>
      <c r="AW76">
        <v>31.18</v>
      </c>
      <c r="AX76">
        <v>0.41443807475265398</v>
      </c>
      <c r="AY76">
        <v>0.58556192524734596</v>
      </c>
      <c r="AZ76">
        <v>0.73275862068965503</v>
      </c>
      <c r="BA76">
        <v>0.26724137931034497</v>
      </c>
      <c r="BB76">
        <v>0.41358704020724102</v>
      </c>
      <c r="BC76">
        <v>0.58641295979275898</v>
      </c>
      <c r="BD76">
        <v>0.31180156449552998</v>
      </c>
      <c r="BE76">
        <v>0.68819843550447002</v>
      </c>
      <c r="BF76">
        <v>1.8725853001450801</v>
      </c>
      <c r="BG76">
        <v>0.46814632503627002</v>
      </c>
      <c r="BH76">
        <v>46.81</v>
      </c>
    </row>
    <row r="77" spans="4:60" x14ac:dyDescent="0.5">
      <c r="D77" t="str">
        <v>Vending</v>
      </c>
      <c r="H77">
        <v>0.25235478806907402</v>
      </c>
      <c r="I77">
        <v>7.69230769230769E-2</v>
      </c>
      <c r="J77">
        <v>0.143589743589744</v>
      </c>
      <c r="K77">
        <v>0.23507326007325999</v>
      </c>
      <c r="L77">
        <v>5.7435897435897401E-2</v>
      </c>
      <c r="M77">
        <v>7.1428571428571397E-2</v>
      </c>
      <c r="N77">
        <v>5.9294871794871799E-2</v>
      </c>
      <c r="O77">
        <v>1.3333333333333299E-2</v>
      </c>
      <c r="P77">
        <v>8.8058608058608101E-2</v>
      </c>
      <c r="Q77">
        <v>0.53333333333333299</v>
      </c>
      <c r="R77">
        <v>0</v>
      </c>
      <c r="S77">
        <v>1</v>
      </c>
      <c r="T77">
        <v>51.11</v>
      </c>
      <c r="U77">
        <v>44</v>
      </c>
      <c r="V77">
        <v>0.2</v>
      </c>
      <c r="W77">
        <v>0.133333333333333</v>
      </c>
      <c r="X77">
        <v>16.670000000000002</v>
      </c>
      <c r="Y77">
        <v>44</v>
      </c>
      <c r="Z77">
        <v>0.133333333333333</v>
      </c>
      <c r="AA77">
        <v>1</v>
      </c>
      <c r="AB77">
        <v>0</v>
      </c>
      <c r="AC77">
        <v>0</v>
      </c>
      <c r="AD77">
        <v>6.6666666666666693E-2</v>
      </c>
      <c r="AE77">
        <v>0.133333333333333</v>
      </c>
      <c r="AF77">
        <v>1</v>
      </c>
      <c r="AG77">
        <v>0.4</v>
      </c>
      <c r="AH77">
        <v>0.266666666666667</v>
      </c>
      <c r="AI77">
        <v>33.33</v>
      </c>
      <c r="AJ77">
        <v>44</v>
      </c>
      <c r="AK77">
        <v>0.266666666666667</v>
      </c>
      <c r="AL77">
        <v>6.6666666666666693E-2</v>
      </c>
      <c r="AM77">
        <v>1</v>
      </c>
      <c r="AN77">
        <v>0</v>
      </c>
      <c r="AO77">
        <v>0.133333333333333</v>
      </c>
      <c r="AP77">
        <v>0</v>
      </c>
      <c r="AQ77">
        <v>0</v>
      </c>
      <c r="AR77">
        <v>0</v>
      </c>
      <c r="AS77">
        <v>1</v>
      </c>
      <c r="AT77">
        <v>0</v>
      </c>
      <c r="AU77">
        <v>0</v>
      </c>
      <c r="AV77">
        <v>0.53333333333333299</v>
      </c>
      <c r="AW77">
        <v>25</v>
      </c>
      <c r="AX77">
        <v>0.48888888888888898</v>
      </c>
      <c r="AY77">
        <v>0.51111111111111096</v>
      </c>
      <c r="AZ77">
        <v>0.16666666666666699</v>
      </c>
      <c r="BA77">
        <v>0.83333333333333304</v>
      </c>
      <c r="BB77">
        <v>0.33333333333333298</v>
      </c>
      <c r="BC77">
        <v>0.66666666666666696</v>
      </c>
      <c r="BD77">
        <v>0.25</v>
      </c>
      <c r="BE77">
        <v>0.75</v>
      </c>
      <c r="BF77">
        <v>1.23888888888889</v>
      </c>
      <c r="BG77">
        <v>0.30972222222222201</v>
      </c>
      <c r="BH77">
        <v>30.97</v>
      </c>
    </row>
    <row r="78" spans="4:60" x14ac:dyDescent="0.5">
      <c r="D78" t="str">
        <v>Agriculture</v>
      </c>
      <c r="H78">
        <v>0.27551020408163301</v>
      </c>
      <c r="I78">
        <v>0.22857142857142901</v>
      </c>
      <c r="J78">
        <v>0.19880952380952399</v>
      </c>
      <c r="K78">
        <v>0.17410714285714299</v>
      </c>
      <c r="L78">
        <v>3.3333333333333298E-2</v>
      </c>
      <c r="M78">
        <v>0</v>
      </c>
      <c r="N78">
        <v>0</v>
      </c>
      <c r="O78">
        <v>8.5714285714285701E-2</v>
      </c>
      <c r="P78">
        <v>0.182857142857143</v>
      </c>
      <c r="Q78">
        <v>0.55555555555555602</v>
      </c>
      <c r="R78">
        <v>0.5</v>
      </c>
      <c r="S78">
        <v>1</v>
      </c>
      <c r="T78">
        <v>68.52</v>
      </c>
      <c r="U78">
        <v>45</v>
      </c>
      <c r="V78">
        <v>0.42857142857142899</v>
      </c>
      <c r="W78">
        <v>0.14285714285714299</v>
      </c>
      <c r="X78">
        <v>28.57</v>
      </c>
      <c r="Y78">
        <v>45</v>
      </c>
      <c r="Z78">
        <v>0.28571428571428598</v>
      </c>
      <c r="AA78">
        <v>0.5</v>
      </c>
      <c r="AB78">
        <v>0</v>
      </c>
      <c r="AC78">
        <v>0.14285714285714299</v>
      </c>
      <c r="AD78">
        <v>0</v>
      </c>
      <c r="AE78">
        <v>0.14285714285714299</v>
      </c>
      <c r="AF78">
        <v>0</v>
      </c>
      <c r="AG78">
        <v>0.42857142857142899</v>
      </c>
      <c r="AH78">
        <v>0.42857142857142899</v>
      </c>
      <c r="AI78">
        <v>21.43</v>
      </c>
      <c r="AJ78">
        <v>45</v>
      </c>
      <c r="AK78">
        <v>0.33333333333333298</v>
      </c>
      <c r="AL78">
        <v>0.14285714285714299</v>
      </c>
      <c r="AM78">
        <v>1</v>
      </c>
      <c r="AN78">
        <v>0</v>
      </c>
      <c r="AO78">
        <v>0</v>
      </c>
      <c r="AP78">
        <v>0</v>
      </c>
      <c r="AQ78">
        <v>0.5</v>
      </c>
      <c r="AR78">
        <v>0</v>
      </c>
      <c r="AS78">
        <v>1</v>
      </c>
      <c r="AT78">
        <v>0</v>
      </c>
      <c r="AU78">
        <v>1</v>
      </c>
      <c r="AV78">
        <v>0.28571428571428598</v>
      </c>
      <c r="AW78">
        <v>35.520000000000003</v>
      </c>
      <c r="AX78">
        <v>0.31481481481481499</v>
      </c>
      <c r="AY78">
        <v>0.68518518518518501</v>
      </c>
      <c r="AZ78">
        <v>0.28571428571428598</v>
      </c>
      <c r="BA78">
        <v>0.71428571428571397</v>
      </c>
      <c r="BB78">
        <v>0.214285714285714</v>
      </c>
      <c r="BC78">
        <v>0.78571428571428603</v>
      </c>
      <c r="BD78">
        <v>0.35515873015873001</v>
      </c>
      <c r="BE78">
        <v>0.64484126984126999</v>
      </c>
      <c r="BF78">
        <v>1.16997354497354</v>
      </c>
      <c r="BG78">
        <v>0.292493386243386</v>
      </c>
      <c r="BH78">
        <v>29.25</v>
      </c>
    </row>
    <row r="79" spans="4:60" x14ac:dyDescent="0.5">
      <c r="D79" t="str">
        <v>Mining</v>
      </c>
      <c r="H79">
        <v>0.163888888888889</v>
      </c>
      <c r="I79">
        <v>6.6666666666666693E-2</v>
      </c>
      <c r="J79">
        <v>6.25E-2</v>
      </c>
      <c r="K79">
        <v>7.6190476190476197E-2</v>
      </c>
      <c r="L79">
        <v>0.09</v>
      </c>
      <c r="M79">
        <v>0.11111111111111099</v>
      </c>
      <c r="N79">
        <v>0.22222222222222199</v>
      </c>
      <c r="O79">
        <v>0.15</v>
      </c>
      <c r="P79">
        <v>0.17</v>
      </c>
      <c r="Q79">
        <v>0.5</v>
      </c>
      <c r="R79">
        <v>0</v>
      </c>
      <c r="S79">
        <v>1</v>
      </c>
      <c r="T79">
        <v>50</v>
      </c>
      <c r="U79">
        <v>46</v>
      </c>
      <c r="V79">
        <v>0.4</v>
      </c>
      <c r="W79">
        <v>0.4</v>
      </c>
      <c r="X79">
        <v>40</v>
      </c>
      <c r="Y79">
        <v>46</v>
      </c>
      <c r="Z79">
        <v>0.2</v>
      </c>
      <c r="AA79">
        <v>0</v>
      </c>
      <c r="AB79">
        <v>0</v>
      </c>
      <c r="AC79">
        <v>0.2</v>
      </c>
      <c r="AD79">
        <v>0</v>
      </c>
      <c r="AE79">
        <v>0.2</v>
      </c>
      <c r="AF79">
        <v>0</v>
      </c>
      <c r="AG79">
        <v>0.4</v>
      </c>
      <c r="AH79">
        <v>0.4</v>
      </c>
      <c r="AI79">
        <v>15.56</v>
      </c>
      <c r="AJ79">
        <v>46</v>
      </c>
      <c r="AK79">
        <v>0</v>
      </c>
      <c r="AL79">
        <v>0.4</v>
      </c>
      <c r="AM79">
        <v>1</v>
      </c>
      <c r="AN79">
        <v>0</v>
      </c>
      <c r="AO79">
        <v>0</v>
      </c>
      <c r="AP79">
        <v>0</v>
      </c>
      <c r="AQ79">
        <v>0</v>
      </c>
      <c r="AR79">
        <v>0</v>
      </c>
      <c r="AS79">
        <v>1</v>
      </c>
      <c r="AT79">
        <v>0</v>
      </c>
      <c r="AU79">
        <v>0</v>
      </c>
      <c r="AV79">
        <v>0.4</v>
      </c>
      <c r="AW79">
        <v>23.33</v>
      </c>
      <c r="AX79">
        <v>0.5</v>
      </c>
      <c r="AY79">
        <v>0.5</v>
      </c>
      <c r="AZ79">
        <v>0.4</v>
      </c>
      <c r="BA79">
        <v>0.6</v>
      </c>
      <c r="BB79">
        <v>0.155555555555556</v>
      </c>
      <c r="BC79">
        <v>0.844444444444444</v>
      </c>
      <c r="BD79">
        <v>0.233333333333333</v>
      </c>
      <c r="BE79">
        <v>0.76666666666666705</v>
      </c>
      <c r="BF79">
        <v>1.2888888888888901</v>
      </c>
      <c r="BG79">
        <v>0.32222222222222202</v>
      </c>
      <c r="BH79">
        <v>32.22</v>
      </c>
    </row>
    <row r="80" spans="4:60" x14ac:dyDescent="0.5">
      <c r="D80" t="str">
        <v>Retail</v>
      </c>
      <c r="H80">
        <v>0.32199546485260799</v>
      </c>
      <c r="I80">
        <v>4.1269841269841297E-2</v>
      </c>
      <c r="J80">
        <v>6.6666666666666693E-2</v>
      </c>
      <c r="K80">
        <v>0.14457671957672</v>
      </c>
      <c r="L80">
        <v>5.3333333333333302E-2</v>
      </c>
      <c r="M80">
        <v>0.104232804232804</v>
      </c>
      <c r="N80">
        <v>5.9920634920634902E-2</v>
      </c>
      <c r="O80">
        <v>0.164444444444444</v>
      </c>
      <c r="P80">
        <v>0.140952380952381</v>
      </c>
      <c r="Q80">
        <v>0.54320987654320996</v>
      </c>
      <c r="R80">
        <v>0.33333333333333298</v>
      </c>
      <c r="S80">
        <v>0.5</v>
      </c>
      <c r="T80">
        <v>45.88</v>
      </c>
      <c r="U80">
        <v>48</v>
      </c>
      <c r="V80">
        <v>0.75</v>
      </c>
      <c r="W80">
        <v>0.16666666666666699</v>
      </c>
      <c r="X80">
        <v>45.83</v>
      </c>
      <c r="Y80">
        <v>48</v>
      </c>
      <c r="Z80">
        <v>0.16666666666666699</v>
      </c>
      <c r="AA80">
        <v>0.83333333333333304</v>
      </c>
      <c r="AB80">
        <v>3.5714285714285698E-2</v>
      </c>
      <c r="AC80">
        <v>2.7777777777777801E-2</v>
      </c>
      <c r="AD80">
        <v>2.7777777777777801E-2</v>
      </c>
      <c r="AE80">
        <v>0.16666666666666699</v>
      </c>
      <c r="AF80">
        <v>1</v>
      </c>
      <c r="AG80">
        <v>0.27777777777777801</v>
      </c>
      <c r="AH80">
        <v>0.27777777777777801</v>
      </c>
      <c r="AI80">
        <v>31.26</v>
      </c>
      <c r="AJ80">
        <v>48</v>
      </c>
      <c r="AK80">
        <v>0.17647058823529399</v>
      </c>
      <c r="AL80">
        <v>0.13888888888888901</v>
      </c>
      <c r="AM80">
        <v>1</v>
      </c>
      <c r="AN80">
        <v>0</v>
      </c>
      <c r="AO80">
        <v>2.7777777777777801E-2</v>
      </c>
      <c r="AP80">
        <v>0</v>
      </c>
      <c r="AQ80">
        <v>0</v>
      </c>
      <c r="AR80">
        <v>0</v>
      </c>
      <c r="AS80">
        <v>0.83333333333333304</v>
      </c>
      <c r="AT80">
        <v>0</v>
      </c>
      <c r="AU80">
        <v>0</v>
      </c>
      <c r="AV80">
        <v>0.25</v>
      </c>
      <c r="AW80">
        <v>20.22</v>
      </c>
      <c r="AX80">
        <v>0.54115226337448596</v>
      </c>
      <c r="AY80">
        <v>0.45884773662551398</v>
      </c>
      <c r="AZ80">
        <v>0.45833333333333298</v>
      </c>
      <c r="BA80">
        <v>0.54166666666666696</v>
      </c>
      <c r="BB80">
        <v>0.31261022927689602</v>
      </c>
      <c r="BC80">
        <v>0.68738977072310403</v>
      </c>
      <c r="BD80">
        <v>0.20220588235294101</v>
      </c>
      <c r="BE80">
        <v>0.79779411764705899</v>
      </c>
      <c r="BF80">
        <v>1.51430170833766</v>
      </c>
      <c r="BG80">
        <v>0.378575427084414</v>
      </c>
      <c r="BH80">
        <v>37.86</v>
      </c>
    </row>
    <row r="81" spans="4:60" x14ac:dyDescent="0.5">
      <c r="D81" t="str">
        <v>Vending</v>
      </c>
      <c r="H81">
        <v>0.37081499266373202</v>
      </c>
      <c r="I81">
        <v>0.23529411764705899</v>
      </c>
      <c r="J81">
        <v>0.17238562091503301</v>
      </c>
      <c r="K81">
        <v>0.19998832866479899</v>
      </c>
      <c r="L81">
        <v>1.1764705882352899E-2</v>
      </c>
      <c r="M81">
        <v>4.2483660130718998E-2</v>
      </c>
      <c r="N81">
        <v>5.0420168067226899E-2</v>
      </c>
      <c r="O81">
        <v>0.120634920634921</v>
      </c>
      <c r="P81">
        <v>0.14640522875817</v>
      </c>
      <c r="Q81">
        <v>0.68845315904139404</v>
      </c>
      <c r="R81">
        <v>0</v>
      </c>
      <c r="S81">
        <v>0</v>
      </c>
      <c r="T81">
        <v>22.95</v>
      </c>
      <c r="U81">
        <v>49</v>
      </c>
      <c r="V81">
        <v>0.22222222222222199</v>
      </c>
      <c r="W81">
        <v>5.5555555555555601E-2</v>
      </c>
      <c r="X81">
        <v>13.89</v>
      </c>
      <c r="Y81">
        <v>49</v>
      </c>
      <c r="Z81">
        <v>5.5555555555555601E-2</v>
      </c>
      <c r="AA81">
        <v>1</v>
      </c>
      <c r="AB81">
        <v>0</v>
      </c>
      <c r="AC81">
        <v>0</v>
      </c>
      <c r="AD81">
        <v>0</v>
      </c>
      <c r="AE81">
        <v>5.5555555555555601E-2</v>
      </c>
      <c r="AF81">
        <v>1</v>
      </c>
      <c r="AG81">
        <v>0.27777777777777801</v>
      </c>
      <c r="AH81">
        <v>0.22222222222222199</v>
      </c>
      <c r="AI81">
        <v>29.01</v>
      </c>
      <c r="AJ81">
        <v>49</v>
      </c>
      <c r="AK81">
        <v>0.27777777777777801</v>
      </c>
      <c r="AL81">
        <v>0.38888888888888901</v>
      </c>
      <c r="AM81">
        <v>0</v>
      </c>
      <c r="AN81">
        <v>0</v>
      </c>
      <c r="AO81">
        <v>0</v>
      </c>
      <c r="AP81">
        <v>0</v>
      </c>
      <c r="AQ81">
        <v>0</v>
      </c>
      <c r="AR81">
        <v>0</v>
      </c>
      <c r="AS81">
        <v>1</v>
      </c>
      <c r="AT81">
        <v>1</v>
      </c>
      <c r="AU81">
        <v>0</v>
      </c>
      <c r="AV81">
        <v>5.5555555555555601E-2</v>
      </c>
      <c r="AW81">
        <v>22.69</v>
      </c>
      <c r="AX81">
        <v>0.77051561365286902</v>
      </c>
      <c r="AY81">
        <v>0.229484386347131</v>
      </c>
      <c r="AZ81">
        <v>0.13888888888888901</v>
      </c>
      <c r="BA81">
        <v>0.86111111111111105</v>
      </c>
      <c r="BB81">
        <v>0.29012345679012302</v>
      </c>
      <c r="BC81">
        <v>0.70987654320987703</v>
      </c>
      <c r="BD81">
        <v>0.226851851851852</v>
      </c>
      <c r="BE81">
        <v>0.77314814814814803</v>
      </c>
      <c r="BF81">
        <v>1.42637981118373</v>
      </c>
      <c r="BG81">
        <v>0.35659495279593301</v>
      </c>
      <c r="BH81">
        <v>35.659999999999997</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AC4F5-1A09-4B3E-B216-D65893A87227}">
  <dimension ref="A1:BJ43"/>
  <sheetViews>
    <sheetView topLeftCell="C1" workbookViewId="0">
      <selection activeCell="BJ21" sqref="BJ21"/>
    </sheetView>
  </sheetViews>
  <sheetFormatPr defaultRowHeight="14.35" x14ac:dyDescent="0.5"/>
  <cols>
    <col min="1" max="1" width="10.17578125" bestFit="1" customWidth="1"/>
    <col min="2" max="2" width="4" bestFit="1" customWidth="1"/>
    <col min="3" max="3" width="17.76171875" bestFit="1" customWidth="1"/>
    <col min="4" max="4" width="17.703125" bestFit="1" customWidth="1"/>
    <col min="5" max="5" width="4" bestFit="1" customWidth="1"/>
    <col min="6" max="6" width="5.41015625" hidden="1" customWidth="1"/>
    <col min="7" max="7" width="5.46875" hidden="1" customWidth="1"/>
    <col min="8" max="10" width="18.3515625" hidden="1" customWidth="1"/>
    <col min="11" max="11" width="17.3515625" hidden="1" customWidth="1"/>
    <col min="12" max="14" width="18.3515625" hidden="1" customWidth="1"/>
    <col min="15" max="15" width="19.3515625" hidden="1" customWidth="1"/>
    <col min="16" max="16" width="18.3515625" hidden="1" customWidth="1"/>
    <col min="17" max="17" width="17.3515625" hidden="1" customWidth="1"/>
    <col min="18" max="18" width="29.9375" hidden="1" customWidth="1"/>
    <col min="19" max="19" width="30.8203125" hidden="1" customWidth="1"/>
    <col min="20" max="20" width="19.52734375" hidden="1" customWidth="1"/>
    <col min="21" max="21" width="5.46875" hidden="1" customWidth="1"/>
    <col min="22" max="22" width="17.3515625" hidden="1" customWidth="1"/>
    <col min="23" max="23" width="18.3515625" hidden="1" customWidth="1"/>
    <col min="24" max="24" width="22.46875" hidden="1" customWidth="1"/>
    <col min="25" max="25" width="6.8203125" hidden="1" customWidth="1"/>
    <col min="26" max="26" width="19.76171875" hidden="1" customWidth="1"/>
    <col min="27" max="27" width="22.17578125" hidden="1" customWidth="1"/>
    <col min="28" max="28" width="18.703125" hidden="1" customWidth="1"/>
    <col min="29" max="30" width="18.3515625" hidden="1" customWidth="1"/>
    <col min="31" max="31" width="18.87890625" hidden="1" customWidth="1"/>
    <col min="32" max="32" width="21.3515625" hidden="1" customWidth="1"/>
    <col min="33" max="33" width="20.5859375" hidden="1" customWidth="1"/>
    <col min="34" max="34" width="20.76171875" hidden="1" customWidth="1"/>
    <col min="35" max="35" width="21.9375" hidden="1" customWidth="1"/>
    <col min="36" max="36" width="6.9375" hidden="1" customWidth="1"/>
    <col min="37" max="37" width="18.3515625" hidden="1" customWidth="1"/>
    <col min="38" max="38" width="20.46875" hidden="1" customWidth="1"/>
    <col min="39" max="39" width="29.05859375" hidden="1" customWidth="1"/>
    <col min="40" max="40" width="20.8203125" hidden="1" customWidth="1"/>
    <col min="41" max="41" width="27.87890625" hidden="1" customWidth="1"/>
    <col min="42" max="42" width="20.9375" hidden="1" customWidth="1"/>
    <col min="43" max="43" width="18.3515625" hidden="1" customWidth="1"/>
    <col min="44" max="44" width="17.3515625" hidden="1" customWidth="1"/>
    <col min="45" max="45" width="29.9375" hidden="1" customWidth="1"/>
    <col min="46" max="46" width="18.3515625" hidden="1" customWidth="1"/>
    <col min="47" max="47" width="20.41015625" hidden="1" customWidth="1"/>
    <col min="48" max="48" width="18.3515625" hidden="1" customWidth="1"/>
    <col min="49" max="49" width="17.8203125" hidden="1" customWidth="1"/>
    <col min="50" max="50" width="17.52734375" hidden="1" customWidth="1"/>
    <col min="51" max="51" width="17.87890625" hidden="1" customWidth="1"/>
    <col min="52" max="52" width="20.52734375" hidden="1" customWidth="1"/>
    <col min="53" max="53" width="20.87890625" hidden="1" customWidth="1"/>
    <col min="54" max="54" width="20" hidden="1" customWidth="1"/>
    <col min="55" max="55" width="20.3515625" hidden="1" customWidth="1"/>
    <col min="56" max="56" width="15.87890625" hidden="1" customWidth="1"/>
    <col min="57" max="57" width="16.234375" hidden="1" customWidth="1"/>
    <col min="58" max="58" width="12.703125" hidden="1" customWidth="1"/>
    <col min="59" max="59" width="16.46875" hidden="1" customWidth="1"/>
    <col min="60" max="60" width="17.5859375" customWidth="1"/>
  </cols>
  <sheetData>
    <row r="1" spans="1:62" x14ac:dyDescent="0.5">
      <c r="A1" t="s">
        <v>51</v>
      </c>
      <c r="B1" t="s">
        <v>52</v>
      </c>
      <c r="C1" t="s">
        <v>0</v>
      </c>
      <c r="D1" t="s">
        <v>29</v>
      </c>
      <c r="E1" t="s">
        <v>2</v>
      </c>
      <c r="F1" t="s">
        <v>641</v>
      </c>
      <c r="G1" t="s">
        <v>642</v>
      </c>
      <c r="H1" t="s">
        <v>60</v>
      </c>
      <c r="I1" t="s">
        <v>61</v>
      </c>
      <c r="J1" t="s">
        <v>62</v>
      </c>
      <c r="K1" t="s">
        <v>63</v>
      </c>
      <c r="L1" t="s">
        <v>64</v>
      </c>
      <c r="M1" t="s">
        <v>65</v>
      </c>
      <c r="N1" t="s">
        <v>66</v>
      </c>
      <c r="O1" t="s">
        <v>67</v>
      </c>
      <c r="P1" t="s">
        <v>68</v>
      </c>
      <c r="Q1" t="s">
        <v>69</v>
      </c>
      <c r="R1" t="s">
        <v>70</v>
      </c>
      <c r="S1" t="s">
        <v>71</v>
      </c>
      <c r="T1" t="s">
        <v>53</v>
      </c>
      <c r="U1" t="s">
        <v>72</v>
      </c>
      <c r="V1" t="s">
        <v>73</v>
      </c>
      <c r="W1" t="s">
        <v>74</v>
      </c>
      <c r="X1" t="s">
        <v>54</v>
      </c>
      <c r="Y1" t="s">
        <v>75</v>
      </c>
      <c r="Z1" t="s">
        <v>76</v>
      </c>
      <c r="AA1" t="s">
        <v>77</v>
      </c>
      <c r="AB1" t="s">
        <v>78</v>
      </c>
      <c r="AC1" t="s">
        <v>79</v>
      </c>
      <c r="AD1" t="s">
        <v>80</v>
      </c>
      <c r="AE1" t="s">
        <v>81</v>
      </c>
      <c r="AF1" t="s">
        <v>82</v>
      </c>
      <c r="AG1" t="s">
        <v>83</v>
      </c>
      <c r="AH1" t="s">
        <v>84</v>
      </c>
      <c r="AI1" t="s">
        <v>55</v>
      </c>
      <c r="AJ1" t="s">
        <v>85</v>
      </c>
      <c r="AK1" t="s">
        <v>86</v>
      </c>
      <c r="AL1" t="s">
        <v>87</v>
      </c>
      <c r="AM1" t="s">
        <v>88</v>
      </c>
      <c r="AN1" t="s">
        <v>89</v>
      </c>
      <c r="AO1" t="s">
        <v>90</v>
      </c>
      <c r="AP1" t="s">
        <v>91</v>
      </c>
      <c r="AQ1" t="s">
        <v>92</v>
      </c>
      <c r="AR1" t="s">
        <v>93</v>
      </c>
      <c r="AS1" t="s">
        <v>94</v>
      </c>
      <c r="AT1" t="s">
        <v>95</v>
      </c>
      <c r="AU1" t="s">
        <v>96</v>
      </c>
      <c r="AV1" t="s">
        <v>97</v>
      </c>
      <c r="AW1" t="s">
        <v>56</v>
      </c>
      <c r="AX1" t="s">
        <v>3</v>
      </c>
      <c r="AY1" t="s">
        <v>4</v>
      </c>
      <c r="AZ1" t="s">
        <v>5</v>
      </c>
      <c r="BA1" t="s">
        <v>6</v>
      </c>
      <c r="BB1" t="s">
        <v>7</v>
      </c>
      <c r="BC1" t="s">
        <v>8</v>
      </c>
      <c r="BD1" t="s">
        <v>9</v>
      </c>
      <c r="BE1" t="s">
        <v>10</v>
      </c>
      <c r="BF1" t="s">
        <v>11</v>
      </c>
      <c r="BG1" t="s">
        <v>12</v>
      </c>
      <c r="BH1" t="s">
        <v>13</v>
      </c>
    </row>
    <row r="2" spans="1:62" x14ac:dyDescent="0.5">
      <c r="A2">
        <v>1</v>
      </c>
      <c r="B2">
        <v>1</v>
      </c>
      <c r="C2" s="1" t="s">
        <v>14</v>
      </c>
      <c r="D2" s="1" t="s">
        <v>30</v>
      </c>
      <c r="E2">
        <v>12</v>
      </c>
      <c r="F2" t="s">
        <v>98</v>
      </c>
      <c r="G2" t="s">
        <v>418</v>
      </c>
      <c r="H2" t="s">
        <v>1102</v>
      </c>
      <c r="I2" t="s">
        <v>1103</v>
      </c>
      <c r="J2" t="s">
        <v>1104</v>
      </c>
      <c r="K2" t="s">
        <v>1105</v>
      </c>
      <c r="L2" t="s">
        <v>594</v>
      </c>
      <c r="M2" t="s">
        <v>1103</v>
      </c>
      <c r="N2" t="s">
        <v>1106</v>
      </c>
      <c r="O2" t="s">
        <v>1107</v>
      </c>
      <c r="P2" t="s">
        <v>1108</v>
      </c>
      <c r="Q2" t="s">
        <v>1109</v>
      </c>
      <c r="R2" t="s">
        <v>130</v>
      </c>
      <c r="S2" t="s">
        <v>125</v>
      </c>
      <c r="T2">
        <v>39.24</v>
      </c>
      <c r="U2" t="s">
        <v>98</v>
      </c>
      <c r="V2" t="s">
        <v>382</v>
      </c>
      <c r="W2" t="s">
        <v>382</v>
      </c>
      <c r="X2">
        <v>16.670000000000002</v>
      </c>
      <c r="Y2" t="s">
        <v>98</v>
      </c>
      <c r="Z2" t="s">
        <v>334</v>
      </c>
      <c r="AA2" t="s">
        <v>98</v>
      </c>
      <c r="AB2" t="s">
        <v>130</v>
      </c>
      <c r="AC2" t="s">
        <v>334</v>
      </c>
      <c r="AD2" t="s">
        <v>130</v>
      </c>
      <c r="AE2" t="s">
        <v>277</v>
      </c>
      <c r="AF2" t="s">
        <v>98</v>
      </c>
      <c r="AG2" t="s">
        <v>360</v>
      </c>
      <c r="AH2" t="s">
        <v>176</v>
      </c>
      <c r="AI2">
        <v>42.59</v>
      </c>
      <c r="AJ2" t="s">
        <v>98</v>
      </c>
      <c r="AK2" t="s">
        <v>277</v>
      </c>
      <c r="AL2" t="s">
        <v>176</v>
      </c>
      <c r="AM2" t="s">
        <v>98</v>
      </c>
      <c r="AN2" t="s">
        <v>130</v>
      </c>
      <c r="AO2" t="s">
        <v>130</v>
      </c>
      <c r="AP2" t="s">
        <v>130</v>
      </c>
      <c r="AQ2" t="s">
        <v>98</v>
      </c>
      <c r="AR2" t="s">
        <v>130</v>
      </c>
      <c r="AS2" t="s">
        <v>98</v>
      </c>
      <c r="AT2" t="s">
        <v>130</v>
      </c>
      <c r="AU2" t="s">
        <v>130</v>
      </c>
      <c r="AV2" t="s">
        <v>543</v>
      </c>
      <c r="AW2">
        <v>43.06</v>
      </c>
      <c r="AX2">
        <v>0.60763888888888895</v>
      </c>
      <c r="AY2">
        <v>0.39236111111111099</v>
      </c>
      <c r="AZ2">
        <v>0.16666666666666699</v>
      </c>
      <c r="BA2">
        <v>0.83333333333333304</v>
      </c>
      <c r="BB2">
        <v>0.42592592592592599</v>
      </c>
      <c r="BC2">
        <v>0.57407407407407396</v>
      </c>
      <c r="BD2">
        <v>0.43055555555555602</v>
      </c>
      <c r="BE2">
        <v>0.56944444444444398</v>
      </c>
      <c r="BF2">
        <v>1.6307870370370401</v>
      </c>
      <c r="BG2">
        <v>0.40769675925926002</v>
      </c>
      <c r="BH2">
        <v>40.770000000000003</v>
      </c>
      <c r="BJ2">
        <f>BH3-index_location[[#This Row],[index_percentage]]</f>
        <v>5.1999999999999957</v>
      </c>
    </row>
    <row r="3" spans="1:62" x14ac:dyDescent="0.5">
      <c r="A3">
        <v>2</v>
      </c>
      <c r="B3">
        <v>2</v>
      </c>
      <c r="C3" s="1" t="s">
        <v>14</v>
      </c>
      <c r="D3" s="1" t="s">
        <v>31</v>
      </c>
      <c r="E3">
        <v>116</v>
      </c>
      <c r="F3" t="s">
        <v>132</v>
      </c>
      <c r="G3" t="s">
        <v>1110</v>
      </c>
      <c r="H3" t="s">
        <v>1111</v>
      </c>
      <c r="I3" t="s">
        <v>1112</v>
      </c>
      <c r="J3" t="s">
        <v>1113</v>
      </c>
      <c r="K3" t="s">
        <v>1114</v>
      </c>
      <c r="L3" t="s">
        <v>1115</v>
      </c>
      <c r="M3" t="s">
        <v>1116</v>
      </c>
      <c r="N3" t="s">
        <v>1117</v>
      </c>
      <c r="O3" t="s">
        <v>1118</v>
      </c>
      <c r="P3" t="s">
        <v>1119</v>
      </c>
      <c r="Q3" t="s">
        <v>1120</v>
      </c>
      <c r="R3" t="s">
        <v>1121</v>
      </c>
      <c r="S3" t="s">
        <v>792</v>
      </c>
      <c r="T3">
        <v>39.89</v>
      </c>
      <c r="U3" t="s">
        <v>132</v>
      </c>
      <c r="V3" t="s">
        <v>1122</v>
      </c>
      <c r="W3" t="s">
        <v>1123</v>
      </c>
      <c r="X3">
        <v>42.67</v>
      </c>
      <c r="Y3" t="s">
        <v>132</v>
      </c>
      <c r="Z3" t="s">
        <v>1124</v>
      </c>
      <c r="AA3" t="s">
        <v>1125</v>
      </c>
      <c r="AB3" t="s">
        <v>1126</v>
      </c>
      <c r="AC3" t="s">
        <v>1127</v>
      </c>
      <c r="AD3" t="s">
        <v>1128</v>
      </c>
      <c r="AE3" t="s">
        <v>1129</v>
      </c>
      <c r="AF3" t="s">
        <v>1130</v>
      </c>
      <c r="AG3" t="s">
        <v>1122</v>
      </c>
      <c r="AH3" t="s">
        <v>1131</v>
      </c>
      <c r="AI3">
        <v>44.33</v>
      </c>
      <c r="AJ3" t="s">
        <v>132</v>
      </c>
      <c r="AK3" t="s">
        <v>1132</v>
      </c>
      <c r="AL3" t="s">
        <v>1133</v>
      </c>
      <c r="AM3" t="s">
        <v>1134</v>
      </c>
      <c r="AN3" t="s">
        <v>302</v>
      </c>
      <c r="AO3" t="s">
        <v>1135</v>
      </c>
      <c r="AP3" t="s">
        <v>196</v>
      </c>
      <c r="AQ3" t="s">
        <v>595</v>
      </c>
      <c r="AR3" t="s">
        <v>196</v>
      </c>
      <c r="AS3" t="s">
        <v>249</v>
      </c>
      <c r="AT3" t="s">
        <v>130</v>
      </c>
      <c r="AU3" t="s">
        <v>539</v>
      </c>
      <c r="AV3" t="s">
        <v>1136</v>
      </c>
      <c r="AW3">
        <v>36.770000000000003</v>
      </c>
      <c r="AX3">
        <v>0.60112284463986998</v>
      </c>
      <c r="AY3">
        <v>0.39887715536013002</v>
      </c>
      <c r="AZ3">
        <v>0.42672413793103398</v>
      </c>
      <c r="BA3">
        <v>0.57327586206896597</v>
      </c>
      <c r="BB3">
        <v>0.44330114972991203</v>
      </c>
      <c r="BC3">
        <v>0.55669885027008803</v>
      </c>
      <c r="BD3">
        <v>0.36770913492044199</v>
      </c>
      <c r="BE3">
        <v>0.63229086507955801</v>
      </c>
      <c r="BF3">
        <v>1.83885726722126</v>
      </c>
      <c r="BG3">
        <v>0.45971431680531399</v>
      </c>
      <c r="BH3">
        <v>45.97</v>
      </c>
    </row>
    <row r="4" spans="1:62" x14ac:dyDescent="0.5">
      <c r="A4">
        <v>3</v>
      </c>
      <c r="B4">
        <v>3</v>
      </c>
      <c r="C4" s="1" t="s">
        <v>17</v>
      </c>
      <c r="D4" s="1" t="s">
        <v>30</v>
      </c>
      <c r="E4">
        <v>2</v>
      </c>
      <c r="F4" t="s">
        <v>163</v>
      </c>
      <c r="G4" t="s">
        <v>132</v>
      </c>
      <c r="H4" t="s">
        <v>122</v>
      </c>
      <c r="I4" t="s">
        <v>130</v>
      </c>
      <c r="J4" t="s">
        <v>196</v>
      </c>
      <c r="K4" t="s">
        <v>585</v>
      </c>
      <c r="L4" t="s">
        <v>130</v>
      </c>
      <c r="M4" t="s">
        <v>130</v>
      </c>
      <c r="N4" t="s">
        <v>130</v>
      </c>
      <c r="O4" t="s">
        <v>130</v>
      </c>
      <c r="P4" t="s">
        <v>130</v>
      </c>
      <c r="Q4" t="s">
        <v>277</v>
      </c>
      <c r="R4" t="s">
        <v>130</v>
      </c>
      <c r="S4" t="s">
        <v>130</v>
      </c>
      <c r="T4">
        <v>16.670000000000002</v>
      </c>
      <c r="U4" t="s">
        <v>163</v>
      </c>
      <c r="V4" t="s">
        <v>277</v>
      </c>
      <c r="W4" t="s">
        <v>277</v>
      </c>
      <c r="X4">
        <v>50</v>
      </c>
      <c r="Y4" t="s">
        <v>163</v>
      </c>
      <c r="Z4" t="s">
        <v>277</v>
      </c>
      <c r="AA4" t="s">
        <v>130</v>
      </c>
      <c r="AB4" t="s">
        <v>98</v>
      </c>
      <c r="AC4" t="s">
        <v>277</v>
      </c>
      <c r="AD4" t="s">
        <v>277</v>
      </c>
      <c r="AE4" t="s">
        <v>98</v>
      </c>
      <c r="AF4" t="s">
        <v>130</v>
      </c>
      <c r="AG4" t="s">
        <v>98</v>
      </c>
      <c r="AH4" t="s">
        <v>98</v>
      </c>
      <c r="AI4">
        <v>61.11</v>
      </c>
      <c r="AJ4" t="s">
        <v>163</v>
      </c>
      <c r="AK4" t="s">
        <v>98</v>
      </c>
      <c r="AL4" t="s">
        <v>98</v>
      </c>
      <c r="AM4" t="s">
        <v>98</v>
      </c>
      <c r="AN4" t="s">
        <v>130</v>
      </c>
      <c r="AO4" t="s">
        <v>277</v>
      </c>
      <c r="AP4" t="s">
        <v>277</v>
      </c>
      <c r="AQ4" t="s">
        <v>130</v>
      </c>
      <c r="AR4" t="s">
        <v>98</v>
      </c>
      <c r="AS4" t="s">
        <v>98</v>
      </c>
      <c r="AT4" t="s">
        <v>130</v>
      </c>
      <c r="AU4" t="s">
        <v>130</v>
      </c>
      <c r="AV4" t="s">
        <v>98</v>
      </c>
      <c r="AW4">
        <v>58.33</v>
      </c>
      <c r="AX4">
        <v>0.83333333333333304</v>
      </c>
      <c r="AY4">
        <v>0.16666666666666699</v>
      </c>
      <c r="AZ4">
        <v>0.5</v>
      </c>
      <c r="BA4">
        <v>0.5</v>
      </c>
      <c r="BB4">
        <v>0.61111111111111105</v>
      </c>
      <c r="BC4">
        <v>0.38888888888888901</v>
      </c>
      <c r="BD4">
        <v>0.58333333333333304</v>
      </c>
      <c r="BE4">
        <v>0.41666666666666702</v>
      </c>
      <c r="BF4">
        <v>2.5277777777777799</v>
      </c>
      <c r="BG4">
        <v>0.63194444444444398</v>
      </c>
      <c r="BH4">
        <v>63.19</v>
      </c>
      <c r="BJ4">
        <f>BH5-index_location[[#This Row],[index_percentage]]</f>
        <v>-21.099999999999994</v>
      </c>
    </row>
    <row r="5" spans="1:62" x14ac:dyDescent="0.5">
      <c r="A5">
        <v>4</v>
      </c>
      <c r="B5">
        <v>4</v>
      </c>
      <c r="C5" s="1" t="s">
        <v>17</v>
      </c>
      <c r="D5" s="1" t="s">
        <v>31</v>
      </c>
      <c r="E5">
        <v>153</v>
      </c>
      <c r="F5" t="s">
        <v>197</v>
      </c>
      <c r="G5" t="s">
        <v>1137</v>
      </c>
      <c r="H5" t="s">
        <v>1138</v>
      </c>
      <c r="I5" t="s">
        <v>1139</v>
      </c>
      <c r="J5" t="s">
        <v>1140</v>
      </c>
      <c r="K5" t="s">
        <v>1141</v>
      </c>
      <c r="L5" t="s">
        <v>1142</v>
      </c>
      <c r="M5" t="s">
        <v>1143</v>
      </c>
      <c r="N5" t="s">
        <v>1144</v>
      </c>
      <c r="O5" t="s">
        <v>1145</v>
      </c>
      <c r="P5" t="s">
        <v>1146</v>
      </c>
      <c r="Q5" t="s">
        <v>1147</v>
      </c>
      <c r="R5" t="s">
        <v>1148</v>
      </c>
      <c r="S5" t="s">
        <v>1149</v>
      </c>
      <c r="T5">
        <v>61.92</v>
      </c>
      <c r="U5" t="s">
        <v>197</v>
      </c>
      <c r="V5" t="s">
        <v>1150</v>
      </c>
      <c r="W5" t="s">
        <v>1151</v>
      </c>
      <c r="X5">
        <v>54.58</v>
      </c>
      <c r="Y5" t="s">
        <v>197</v>
      </c>
      <c r="Z5" t="s">
        <v>1152</v>
      </c>
      <c r="AA5" t="s">
        <v>1153</v>
      </c>
      <c r="AB5" t="s">
        <v>1154</v>
      </c>
      <c r="AC5" t="s">
        <v>1155</v>
      </c>
      <c r="AD5" t="s">
        <v>1156</v>
      </c>
      <c r="AE5" t="s">
        <v>1157</v>
      </c>
      <c r="AF5" t="s">
        <v>1158</v>
      </c>
      <c r="AG5" t="s">
        <v>1159</v>
      </c>
      <c r="AH5" t="s">
        <v>1160</v>
      </c>
      <c r="AI5">
        <v>41.82</v>
      </c>
      <c r="AJ5" t="s">
        <v>197</v>
      </c>
      <c r="AK5" t="s">
        <v>1161</v>
      </c>
      <c r="AL5" t="s">
        <v>1155</v>
      </c>
      <c r="AM5" t="s">
        <v>1162</v>
      </c>
      <c r="AN5" t="s">
        <v>302</v>
      </c>
      <c r="AO5" t="s">
        <v>1155</v>
      </c>
      <c r="AP5" t="s">
        <v>1163</v>
      </c>
      <c r="AQ5" t="s">
        <v>1164</v>
      </c>
      <c r="AR5" t="s">
        <v>1165</v>
      </c>
      <c r="AS5" t="s">
        <v>1166</v>
      </c>
      <c r="AT5" t="s">
        <v>1167</v>
      </c>
      <c r="AU5" t="s">
        <v>1168</v>
      </c>
      <c r="AV5" t="s">
        <v>1169</v>
      </c>
      <c r="AW5">
        <v>33.880000000000003</v>
      </c>
      <c r="AX5">
        <v>0.380814082775497</v>
      </c>
      <c r="AY5">
        <v>0.619185917224503</v>
      </c>
      <c r="AZ5">
        <v>0.54575163398692805</v>
      </c>
      <c r="BA5">
        <v>0.454248366013072</v>
      </c>
      <c r="BB5">
        <v>0.41824518506387198</v>
      </c>
      <c r="BC5">
        <v>0.58175481493612802</v>
      </c>
      <c r="BD5">
        <v>0.33879987028407099</v>
      </c>
      <c r="BE5">
        <v>0.66120012971592901</v>
      </c>
      <c r="BF5">
        <v>1.6836107721103699</v>
      </c>
      <c r="BG5">
        <v>0.42090269302759198</v>
      </c>
      <c r="BH5">
        <v>42.09</v>
      </c>
    </row>
    <row r="6" spans="1:62" x14ac:dyDescent="0.5">
      <c r="A6">
        <v>5</v>
      </c>
      <c r="B6">
        <v>5</v>
      </c>
      <c r="C6" s="1" t="s">
        <v>18</v>
      </c>
      <c r="D6" s="1" t="s">
        <v>30</v>
      </c>
      <c r="E6">
        <v>89</v>
      </c>
      <c r="F6" t="s">
        <v>219</v>
      </c>
      <c r="G6" t="s">
        <v>770</v>
      </c>
      <c r="H6" t="s">
        <v>1170</v>
      </c>
      <c r="I6" t="s">
        <v>1171</v>
      </c>
      <c r="J6" t="s">
        <v>1172</v>
      </c>
      <c r="K6" t="s">
        <v>1173</v>
      </c>
      <c r="L6" t="s">
        <v>1174</v>
      </c>
      <c r="M6" t="s">
        <v>1175</v>
      </c>
      <c r="N6" t="s">
        <v>1176</v>
      </c>
      <c r="O6" t="s">
        <v>1177</v>
      </c>
      <c r="P6" t="s">
        <v>1178</v>
      </c>
      <c r="Q6" t="s">
        <v>1179</v>
      </c>
      <c r="R6" t="s">
        <v>1034</v>
      </c>
      <c r="S6" t="s">
        <v>1180</v>
      </c>
      <c r="T6">
        <v>64.19</v>
      </c>
      <c r="U6" t="s">
        <v>219</v>
      </c>
      <c r="V6" t="s">
        <v>1011</v>
      </c>
      <c r="W6" t="s">
        <v>1181</v>
      </c>
      <c r="X6">
        <v>37.08</v>
      </c>
      <c r="Y6" t="s">
        <v>219</v>
      </c>
      <c r="Z6" t="s">
        <v>1182</v>
      </c>
      <c r="AA6" t="s">
        <v>1034</v>
      </c>
      <c r="AB6" t="s">
        <v>462</v>
      </c>
      <c r="AC6" t="s">
        <v>1183</v>
      </c>
      <c r="AD6" t="s">
        <v>130</v>
      </c>
      <c r="AE6" t="s">
        <v>1184</v>
      </c>
      <c r="AF6" t="s">
        <v>461</v>
      </c>
      <c r="AG6" t="s">
        <v>792</v>
      </c>
      <c r="AH6" t="s">
        <v>1185</v>
      </c>
      <c r="AI6">
        <v>32.9</v>
      </c>
      <c r="AJ6" t="s">
        <v>219</v>
      </c>
      <c r="AK6" t="s">
        <v>1186</v>
      </c>
      <c r="AL6" t="s">
        <v>1187</v>
      </c>
      <c r="AM6" t="s">
        <v>615</v>
      </c>
      <c r="AN6" t="s">
        <v>277</v>
      </c>
      <c r="AO6" t="s">
        <v>1022</v>
      </c>
      <c r="AP6" t="s">
        <v>196</v>
      </c>
      <c r="AQ6" t="s">
        <v>130</v>
      </c>
      <c r="AR6" t="s">
        <v>1188</v>
      </c>
      <c r="AS6" t="s">
        <v>1189</v>
      </c>
      <c r="AT6" t="s">
        <v>1190</v>
      </c>
      <c r="AU6" t="s">
        <v>417</v>
      </c>
      <c r="AV6" t="s">
        <v>1191</v>
      </c>
      <c r="AW6">
        <v>38.53</v>
      </c>
      <c r="AX6">
        <v>0.35805926401114002</v>
      </c>
      <c r="AY6">
        <v>0.64194073598886003</v>
      </c>
      <c r="AZ6">
        <v>0.37078651685393299</v>
      </c>
      <c r="BA6">
        <v>0.62921348314606695</v>
      </c>
      <c r="BB6">
        <v>0.32897335910114101</v>
      </c>
      <c r="BC6">
        <v>0.67102664089885899</v>
      </c>
      <c r="BD6">
        <v>0.38533436276307798</v>
      </c>
      <c r="BE6">
        <v>0.61466563723692202</v>
      </c>
      <c r="BF6">
        <v>1.4431535027292901</v>
      </c>
      <c r="BG6">
        <v>0.36078837568232303</v>
      </c>
      <c r="BH6">
        <v>36.08</v>
      </c>
      <c r="BJ6">
        <f>BH7-index_location[[#This Row],[index_percentage]]</f>
        <v>18.64</v>
      </c>
    </row>
    <row r="7" spans="1:62" x14ac:dyDescent="0.5">
      <c r="A7">
        <v>6</v>
      </c>
      <c r="B7">
        <v>6</v>
      </c>
      <c r="C7" s="1" t="s">
        <v>18</v>
      </c>
      <c r="D7" s="1" t="s">
        <v>31</v>
      </c>
      <c r="E7">
        <v>62</v>
      </c>
      <c r="F7" t="s">
        <v>252</v>
      </c>
      <c r="G7" t="s">
        <v>748</v>
      </c>
      <c r="H7" t="s">
        <v>1192</v>
      </c>
      <c r="I7" t="s">
        <v>1193</v>
      </c>
      <c r="J7" t="s">
        <v>1194</v>
      </c>
      <c r="K7" t="s">
        <v>1195</v>
      </c>
      <c r="L7" t="s">
        <v>1196</v>
      </c>
      <c r="M7" t="s">
        <v>1197</v>
      </c>
      <c r="N7" t="s">
        <v>1198</v>
      </c>
      <c r="O7" t="s">
        <v>1199</v>
      </c>
      <c r="P7" t="s">
        <v>1200</v>
      </c>
      <c r="Q7" t="s">
        <v>1201</v>
      </c>
      <c r="R7" t="s">
        <v>277</v>
      </c>
      <c r="S7" t="s">
        <v>1202</v>
      </c>
      <c r="T7">
        <v>57.18</v>
      </c>
      <c r="U7" t="s">
        <v>252</v>
      </c>
      <c r="V7" t="s">
        <v>1203</v>
      </c>
      <c r="W7" t="s">
        <v>1204</v>
      </c>
      <c r="X7">
        <v>84.68</v>
      </c>
      <c r="Y7" t="s">
        <v>252</v>
      </c>
      <c r="Z7" t="s">
        <v>735</v>
      </c>
      <c r="AA7" t="s">
        <v>248</v>
      </c>
      <c r="AB7" t="s">
        <v>958</v>
      </c>
      <c r="AC7" t="s">
        <v>571</v>
      </c>
      <c r="AD7" t="s">
        <v>1205</v>
      </c>
      <c r="AE7" t="s">
        <v>735</v>
      </c>
      <c r="AF7" t="s">
        <v>586</v>
      </c>
      <c r="AG7" t="s">
        <v>1206</v>
      </c>
      <c r="AH7" t="s">
        <v>858</v>
      </c>
      <c r="AI7">
        <v>47.63</v>
      </c>
      <c r="AJ7" t="s">
        <v>252</v>
      </c>
      <c r="AK7" t="s">
        <v>1207</v>
      </c>
      <c r="AL7" t="s">
        <v>1208</v>
      </c>
      <c r="AM7" t="s">
        <v>1209</v>
      </c>
      <c r="AN7" t="s">
        <v>122</v>
      </c>
      <c r="AO7" t="s">
        <v>761</v>
      </c>
      <c r="AP7" t="s">
        <v>471</v>
      </c>
      <c r="AQ7" t="s">
        <v>1210</v>
      </c>
      <c r="AR7" t="s">
        <v>1211</v>
      </c>
      <c r="AS7" t="s">
        <v>1209</v>
      </c>
      <c r="AT7" t="s">
        <v>1212</v>
      </c>
      <c r="AU7" t="s">
        <v>196</v>
      </c>
      <c r="AV7" t="s">
        <v>1213</v>
      </c>
      <c r="AW7">
        <v>43.78</v>
      </c>
      <c r="AX7">
        <v>0.42817964592158098</v>
      </c>
      <c r="AY7">
        <v>0.57182035407841902</v>
      </c>
      <c r="AZ7">
        <v>0.84677419354838701</v>
      </c>
      <c r="BA7">
        <v>0.15322580645161299</v>
      </c>
      <c r="BB7">
        <v>0.47625233660887301</v>
      </c>
      <c r="BC7">
        <v>0.52374766339112699</v>
      </c>
      <c r="BD7">
        <v>0.43776255446126799</v>
      </c>
      <c r="BE7">
        <v>0.56223744553873201</v>
      </c>
      <c r="BF7">
        <v>2.1889687305401102</v>
      </c>
      <c r="BG7">
        <v>0.547242182635027</v>
      </c>
      <c r="BH7">
        <v>54.72</v>
      </c>
    </row>
    <row r="8" spans="1:62" x14ac:dyDescent="0.5">
      <c r="A8">
        <v>7</v>
      </c>
      <c r="B8">
        <v>7</v>
      </c>
      <c r="C8" s="1" t="s">
        <v>19</v>
      </c>
      <c r="D8" s="1" t="s">
        <v>30</v>
      </c>
      <c r="E8">
        <v>75</v>
      </c>
      <c r="F8" t="s">
        <v>282</v>
      </c>
      <c r="G8" t="s">
        <v>1214</v>
      </c>
      <c r="H8" t="s">
        <v>1215</v>
      </c>
      <c r="I8" t="s">
        <v>1216</v>
      </c>
      <c r="J8" t="s">
        <v>1217</v>
      </c>
      <c r="K8" t="s">
        <v>1218</v>
      </c>
      <c r="L8" t="s">
        <v>1219</v>
      </c>
      <c r="M8" t="s">
        <v>1220</v>
      </c>
      <c r="N8" t="s">
        <v>1221</v>
      </c>
      <c r="O8" t="s">
        <v>1222</v>
      </c>
      <c r="P8" t="s">
        <v>1223</v>
      </c>
      <c r="Q8" t="s">
        <v>1224</v>
      </c>
      <c r="R8" t="s">
        <v>126</v>
      </c>
      <c r="S8" t="s">
        <v>840</v>
      </c>
      <c r="T8">
        <v>35.619999999999997</v>
      </c>
      <c r="U8" t="s">
        <v>282</v>
      </c>
      <c r="V8" t="s">
        <v>112</v>
      </c>
      <c r="W8" t="s">
        <v>685</v>
      </c>
      <c r="X8">
        <v>28.67</v>
      </c>
      <c r="Y8" t="s">
        <v>282</v>
      </c>
      <c r="Z8" t="s">
        <v>116</v>
      </c>
      <c r="AA8" t="s">
        <v>122</v>
      </c>
      <c r="AB8" t="s">
        <v>1225</v>
      </c>
      <c r="AC8" t="s">
        <v>470</v>
      </c>
      <c r="AD8" t="s">
        <v>537</v>
      </c>
      <c r="AE8" t="s">
        <v>1226</v>
      </c>
      <c r="AF8" t="s">
        <v>1227</v>
      </c>
      <c r="AG8" t="s">
        <v>1228</v>
      </c>
      <c r="AH8" t="s">
        <v>329</v>
      </c>
      <c r="AI8">
        <v>28.72</v>
      </c>
      <c r="AJ8" t="s">
        <v>282</v>
      </c>
      <c r="AK8" t="s">
        <v>1229</v>
      </c>
      <c r="AL8" t="s">
        <v>1230</v>
      </c>
      <c r="AM8" t="s">
        <v>304</v>
      </c>
      <c r="AN8" t="s">
        <v>98</v>
      </c>
      <c r="AO8" t="s">
        <v>1230</v>
      </c>
      <c r="AP8" t="s">
        <v>1231</v>
      </c>
      <c r="AQ8" t="s">
        <v>130</v>
      </c>
      <c r="AR8" t="s">
        <v>1231</v>
      </c>
      <c r="AS8" t="s">
        <v>333</v>
      </c>
      <c r="AT8" t="s">
        <v>383</v>
      </c>
      <c r="AU8" t="s">
        <v>685</v>
      </c>
      <c r="AV8" t="s">
        <v>121</v>
      </c>
      <c r="AW8">
        <v>37.92</v>
      </c>
      <c r="AX8">
        <v>0.64377293300800298</v>
      </c>
      <c r="AY8">
        <v>0.35622706699199702</v>
      </c>
      <c r="AZ8">
        <v>0.28666666666666701</v>
      </c>
      <c r="BA8">
        <v>0.71333333333333304</v>
      </c>
      <c r="BB8">
        <v>0.28722211511685197</v>
      </c>
      <c r="BC8">
        <v>0.71277788488314797</v>
      </c>
      <c r="BD8">
        <v>0.37916989582750499</v>
      </c>
      <c r="BE8">
        <v>0.62083010417249496</v>
      </c>
      <c r="BF8">
        <v>1.5968316106190299</v>
      </c>
      <c r="BG8">
        <v>0.39920790265475697</v>
      </c>
      <c r="BH8">
        <v>39.92</v>
      </c>
      <c r="BJ8">
        <f>BH9-index_location[[#This Row],[index_percentage]]</f>
        <v>3.5</v>
      </c>
    </row>
    <row r="9" spans="1:62" x14ac:dyDescent="0.5">
      <c r="A9">
        <v>8</v>
      </c>
      <c r="B9">
        <v>8</v>
      </c>
      <c r="C9" s="1" t="s">
        <v>19</v>
      </c>
      <c r="D9" s="1" t="s">
        <v>31</v>
      </c>
      <c r="E9">
        <v>34</v>
      </c>
      <c r="F9" t="s">
        <v>310</v>
      </c>
      <c r="G9" t="s">
        <v>1232</v>
      </c>
      <c r="H9" t="s">
        <v>1233</v>
      </c>
      <c r="I9" t="s">
        <v>1234</v>
      </c>
      <c r="J9" t="s">
        <v>1235</v>
      </c>
      <c r="K9" t="s">
        <v>1236</v>
      </c>
      <c r="L9" t="s">
        <v>1237</v>
      </c>
      <c r="M9" t="s">
        <v>1238</v>
      </c>
      <c r="N9" t="s">
        <v>1239</v>
      </c>
      <c r="O9" t="s">
        <v>1240</v>
      </c>
      <c r="P9" t="s">
        <v>1241</v>
      </c>
      <c r="Q9" t="s">
        <v>1242</v>
      </c>
      <c r="R9" t="s">
        <v>209</v>
      </c>
      <c r="S9" t="s">
        <v>277</v>
      </c>
      <c r="T9">
        <v>40.49</v>
      </c>
      <c r="U9" t="s">
        <v>310</v>
      </c>
      <c r="V9" t="s">
        <v>277</v>
      </c>
      <c r="W9" t="s">
        <v>1243</v>
      </c>
      <c r="X9">
        <v>36.76</v>
      </c>
      <c r="Y9" t="s">
        <v>310</v>
      </c>
      <c r="Z9" t="s">
        <v>326</v>
      </c>
      <c r="AA9" t="s">
        <v>637</v>
      </c>
      <c r="AB9" t="s">
        <v>130</v>
      </c>
      <c r="AC9" t="s">
        <v>859</v>
      </c>
      <c r="AD9" t="s">
        <v>324</v>
      </c>
      <c r="AE9" t="s">
        <v>277</v>
      </c>
      <c r="AF9" t="s">
        <v>1188</v>
      </c>
      <c r="AG9" t="s">
        <v>1244</v>
      </c>
      <c r="AH9" t="s">
        <v>302</v>
      </c>
      <c r="AI9">
        <v>43.63</v>
      </c>
      <c r="AJ9" t="s">
        <v>310</v>
      </c>
      <c r="AK9" t="s">
        <v>148</v>
      </c>
      <c r="AL9" t="s">
        <v>331</v>
      </c>
      <c r="AM9" t="s">
        <v>98</v>
      </c>
      <c r="AN9" t="s">
        <v>130</v>
      </c>
      <c r="AO9" t="s">
        <v>331</v>
      </c>
      <c r="AP9" t="s">
        <v>277</v>
      </c>
      <c r="AQ9" t="s">
        <v>810</v>
      </c>
      <c r="AR9" t="s">
        <v>130</v>
      </c>
      <c r="AS9" t="s">
        <v>98</v>
      </c>
      <c r="AT9" t="s">
        <v>191</v>
      </c>
      <c r="AU9" t="s">
        <v>1245</v>
      </c>
      <c r="AV9" t="s">
        <v>1246</v>
      </c>
      <c r="AW9">
        <v>33.79</v>
      </c>
      <c r="AX9">
        <v>0.59508424581954</v>
      </c>
      <c r="AY9">
        <v>0.40491575418046</v>
      </c>
      <c r="AZ9">
        <v>0.36764705882352899</v>
      </c>
      <c r="BA9">
        <v>0.63235294117647101</v>
      </c>
      <c r="BB9">
        <v>0.43631341425459103</v>
      </c>
      <c r="BC9">
        <v>0.56368658574540897</v>
      </c>
      <c r="BD9">
        <v>0.33793290043289997</v>
      </c>
      <c r="BE9">
        <v>0.66206709956709997</v>
      </c>
      <c r="BF9">
        <v>1.7369776193305599</v>
      </c>
      <c r="BG9">
        <v>0.43424440483263999</v>
      </c>
      <c r="BH9">
        <v>43.42</v>
      </c>
    </row>
    <row r="10" spans="1:62" x14ac:dyDescent="0.5">
      <c r="A10">
        <v>9</v>
      </c>
      <c r="B10">
        <v>9</v>
      </c>
      <c r="C10" s="1" t="s">
        <v>20</v>
      </c>
      <c r="D10" s="1" t="s">
        <v>30</v>
      </c>
      <c r="E10">
        <v>42</v>
      </c>
      <c r="F10" t="s">
        <v>337</v>
      </c>
      <c r="G10" t="s">
        <v>1247</v>
      </c>
      <c r="H10" t="s">
        <v>1248</v>
      </c>
      <c r="I10" t="s">
        <v>1249</v>
      </c>
      <c r="J10" t="s">
        <v>1250</v>
      </c>
      <c r="K10" t="s">
        <v>1251</v>
      </c>
      <c r="L10" t="s">
        <v>1252</v>
      </c>
      <c r="M10" t="s">
        <v>1253</v>
      </c>
      <c r="N10" t="s">
        <v>1254</v>
      </c>
      <c r="O10" t="s">
        <v>1255</v>
      </c>
      <c r="P10" t="s">
        <v>1256</v>
      </c>
      <c r="Q10" t="s">
        <v>1257</v>
      </c>
      <c r="R10" t="s">
        <v>307</v>
      </c>
      <c r="S10" t="s">
        <v>1258</v>
      </c>
      <c r="T10">
        <v>32.909999999999997</v>
      </c>
      <c r="U10" t="s">
        <v>337</v>
      </c>
      <c r="V10" t="s">
        <v>1259</v>
      </c>
      <c r="W10" t="s">
        <v>1259</v>
      </c>
      <c r="X10">
        <v>30.95</v>
      </c>
      <c r="Y10" t="s">
        <v>337</v>
      </c>
      <c r="Z10" t="s">
        <v>353</v>
      </c>
      <c r="AA10" t="s">
        <v>905</v>
      </c>
      <c r="AB10" t="s">
        <v>189</v>
      </c>
      <c r="AC10" t="s">
        <v>1260</v>
      </c>
      <c r="AD10" t="s">
        <v>160</v>
      </c>
      <c r="AE10" t="s">
        <v>1261</v>
      </c>
      <c r="AF10" t="s">
        <v>1262</v>
      </c>
      <c r="AG10" t="s">
        <v>889</v>
      </c>
      <c r="AH10" t="s">
        <v>353</v>
      </c>
      <c r="AI10">
        <v>39.42</v>
      </c>
      <c r="AJ10" t="s">
        <v>337</v>
      </c>
      <c r="AK10" t="s">
        <v>1263</v>
      </c>
      <c r="AL10" t="s">
        <v>125</v>
      </c>
      <c r="AM10" t="s">
        <v>98</v>
      </c>
      <c r="AN10" t="s">
        <v>130</v>
      </c>
      <c r="AO10" t="s">
        <v>270</v>
      </c>
      <c r="AP10" t="s">
        <v>191</v>
      </c>
      <c r="AQ10" t="s">
        <v>585</v>
      </c>
      <c r="AR10" t="s">
        <v>277</v>
      </c>
      <c r="AS10" t="s">
        <v>98</v>
      </c>
      <c r="AT10" t="s">
        <v>1264</v>
      </c>
      <c r="AU10" t="s">
        <v>1262</v>
      </c>
      <c r="AV10" t="s">
        <v>1265</v>
      </c>
      <c r="AW10">
        <v>45.9</v>
      </c>
      <c r="AX10">
        <v>0.67090490453776697</v>
      </c>
      <c r="AY10">
        <v>0.32909509546223298</v>
      </c>
      <c r="AZ10">
        <v>0.30952380952380998</v>
      </c>
      <c r="BA10">
        <v>0.69047619047619002</v>
      </c>
      <c r="BB10">
        <v>0.39419729880256199</v>
      </c>
      <c r="BC10">
        <v>0.60580270119743795</v>
      </c>
      <c r="BD10">
        <v>0.45900167084377602</v>
      </c>
      <c r="BE10">
        <v>0.54099832915622403</v>
      </c>
      <c r="BF10">
        <v>1.83362768370792</v>
      </c>
      <c r="BG10">
        <v>0.45840692092697899</v>
      </c>
      <c r="BH10">
        <v>45.84</v>
      </c>
      <c r="BJ10">
        <f>BH11-index_location[[#This Row],[index_percentage]]</f>
        <v>4.269999999999996</v>
      </c>
    </row>
    <row r="11" spans="1:62" x14ac:dyDescent="0.5">
      <c r="A11">
        <v>10</v>
      </c>
      <c r="B11">
        <v>10</v>
      </c>
      <c r="C11" s="1" t="s">
        <v>20</v>
      </c>
      <c r="D11" s="1" t="s">
        <v>31</v>
      </c>
      <c r="E11">
        <v>90</v>
      </c>
      <c r="F11" t="s">
        <v>370</v>
      </c>
      <c r="G11" t="s">
        <v>1266</v>
      </c>
      <c r="H11" t="s">
        <v>1267</v>
      </c>
      <c r="I11" t="s">
        <v>1268</v>
      </c>
      <c r="J11" t="s">
        <v>1269</v>
      </c>
      <c r="K11" t="s">
        <v>1270</v>
      </c>
      <c r="L11" t="s">
        <v>1271</v>
      </c>
      <c r="M11" t="s">
        <v>1272</v>
      </c>
      <c r="N11" t="s">
        <v>1273</v>
      </c>
      <c r="O11" t="s">
        <v>1274</v>
      </c>
      <c r="P11" t="s">
        <v>1275</v>
      </c>
      <c r="Q11" t="s">
        <v>1276</v>
      </c>
      <c r="R11" t="s">
        <v>511</v>
      </c>
      <c r="S11" t="s">
        <v>1277</v>
      </c>
      <c r="T11">
        <v>23.99</v>
      </c>
      <c r="U11" t="s">
        <v>370</v>
      </c>
      <c r="V11" t="s">
        <v>1278</v>
      </c>
      <c r="W11" t="s">
        <v>122</v>
      </c>
      <c r="X11">
        <v>40.56</v>
      </c>
      <c r="Y11" t="s">
        <v>370</v>
      </c>
      <c r="Z11" t="s">
        <v>681</v>
      </c>
      <c r="AA11" t="s">
        <v>1279</v>
      </c>
      <c r="AB11" t="s">
        <v>1164</v>
      </c>
      <c r="AC11" t="s">
        <v>382</v>
      </c>
      <c r="AD11" t="s">
        <v>143</v>
      </c>
      <c r="AE11" t="s">
        <v>1280</v>
      </c>
      <c r="AF11" t="s">
        <v>1281</v>
      </c>
      <c r="AG11" t="s">
        <v>1282</v>
      </c>
      <c r="AH11" t="s">
        <v>1018</v>
      </c>
      <c r="AI11">
        <v>46.14</v>
      </c>
      <c r="AJ11" t="s">
        <v>370</v>
      </c>
      <c r="AK11" t="s">
        <v>1186</v>
      </c>
      <c r="AL11" t="s">
        <v>1283</v>
      </c>
      <c r="AM11" t="s">
        <v>695</v>
      </c>
      <c r="AN11" t="s">
        <v>130</v>
      </c>
      <c r="AO11" t="s">
        <v>1284</v>
      </c>
      <c r="AP11" t="s">
        <v>1283</v>
      </c>
      <c r="AQ11" t="s">
        <v>693</v>
      </c>
      <c r="AR11" t="s">
        <v>524</v>
      </c>
      <c r="AS11" t="s">
        <v>1285</v>
      </c>
      <c r="AT11" t="s">
        <v>1286</v>
      </c>
      <c r="AU11" t="s">
        <v>1287</v>
      </c>
      <c r="AV11" t="s">
        <v>461</v>
      </c>
      <c r="AW11">
        <v>37.729999999999997</v>
      </c>
      <c r="AX11">
        <v>0.76008927333309895</v>
      </c>
      <c r="AY11">
        <v>0.239910726666901</v>
      </c>
      <c r="AZ11">
        <v>0.405555555555556</v>
      </c>
      <c r="BA11">
        <v>0.594444444444444</v>
      </c>
      <c r="BB11">
        <v>0.46139655701346699</v>
      </c>
      <c r="BC11">
        <v>0.53860344298653295</v>
      </c>
      <c r="BD11">
        <v>0.37734522703142298</v>
      </c>
      <c r="BE11">
        <v>0.62265477296857696</v>
      </c>
      <c r="BF11">
        <v>2.0043866129335499</v>
      </c>
      <c r="BG11">
        <v>0.50109665323338604</v>
      </c>
      <c r="BH11">
        <v>50.11</v>
      </c>
    </row>
    <row r="12" spans="1:62" x14ac:dyDescent="0.5">
      <c r="A12">
        <v>11</v>
      </c>
      <c r="B12">
        <v>11</v>
      </c>
      <c r="C12" s="1" t="s">
        <v>21</v>
      </c>
      <c r="D12" s="1" t="s">
        <v>30</v>
      </c>
      <c r="E12">
        <v>95</v>
      </c>
      <c r="F12" t="s">
        <v>389</v>
      </c>
      <c r="G12" t="s">
        <v>1288</v>
      </c>
      <c r="H12" t="s">
        <v>1289</v>
      </c>
      <c r="I12" t="s">
        <v>1290</v>
      </c>
      <c r="J12" t="s">
        <v>1291</v>
      </c>
      <c r="K12" t="s">
        <v>1292</v>
      </c>
      <c r="L12" t="s">
        <v>1293</v>
      </c>
      <c r="M12" t="s">
        <v>1294</v>
      </c>
      <c r="N12" t="s">
        <v>1295</v>
      </c>
      <c r="O12" t="s">
        <v>1296</v>
      </c>
      <c r="P12" t="s">
        <v>1297</v>
      </c>
      <c r="Q12" t="s">
        <v>1298</v>
      </c>
      <c r="R12" t="s">
        <v>273</v>
      </c>
      <c r="S12" t="s">
        <v>1299</v>
      </c>
      <c r="T12">
        <v>49.37</v>
      </c>
      <c r="U12" t="s">
        <v>389</v>
      </c>
      <c r="V12" t="s">
        <v>1300</v>
      </c>
      <c r="W12" t="s">
        <v>1301</v>
      </c>
      <c r="X12">
        <v>32.630000000000003</v>
      </c>
      <c r="Y12" t="s">
        <v>389</v>
      </c>
      <c r="Z12" t="s">
        <v>1302</v>
      </c>
      <c r="AA12" t="s">
        <v>412</v>
      </c>
      <c r="AB12" t="s">
        <v>334</v>
      </c>
      <c r="AC12" t="s">
        <v>1301</v>
      </c>
      <c r="AD12" t="s">
        <v>1303</v>
      </c>
      <c r="AE12" t="s">
        <v>585</v>
      </c>
      <c r="AF12" t="s">
        <v>214</v>
      </c>
      <c r="AG12" t="s">
        <v>122</v>
      </c>
      <c r="AH12" t="s">
        <v>498</v>
      </c>
      <c r="AI12">
        <v>45.47</v>
      </c>
      <c r="AJ12" t="s">
        <v>389</v>
      </c>
      <c r="AK12" t="s">
        <v>1304</v>
      </c>
      <c r="AL12" t="s">
        <v>1305</v>
      </c>
      <c r="AM12" t="s">
        <v>1306</v>
      </c>
      <c r="AN12" t="s">
        <v>130</v>
      </c>
      <c r="AO12" t="s">
        <v>237</v>
      </c>
      <c r="AP12" t="s">
        <v>1307</v>
      </c>
      <c r="AQ12" t="s">
        <v>1308</v>
      </c>
      <c r="AR12" t="s">
        <v>1309</v>
      </c>
      <c r="AS12" t="s">
        <v>98</v>
      </c>
      <c r="AT12" t="s">
        <v>1310</v>
      </c>
      <c r="AU12" t="s">
        <v>1311</v>
      </c>
      <c r="AV12" t="s">
        <v>1312</v>
      </c>
      <c r="AW12">
        <v>46.79</v>
      </c>
      <c r="AX12">
        <v>0.50633999874237601</v>
      </c>
      <c r="AY12">
        <v>0.49366000125762399</v>
      </c>
      <c r="AZ12">
        <v>0.326315789473684</v>
      </c>
      <c r="BA12">
        <v>0.673684210526316</v>
      </c>
      <c r="BB12">
        <v>0.454722379425266</v>
      </c>
      <c r="BC12">
        <v>0.54527762057473395</v>
      </c>
      <c r="BD12">
        <v>0.46785991923284598</v>
      </c>
      <c r="BE12">
        <v>0.53214008076715402</v>
      </c>
      <c r="BF12">
        <v>1.7552380868741699</v>
      </c>
      <c r="BG12">
        <v>0.43880952171854298</v>
      </c>
      <c r="BH12">
        <v>43.88</v>
      </c>
      <c r="BJ12">
        <f>BH13-index_location[[#This Row],[index_percentage]]</f>
        <v>1.0499999999999972</v>
      </c>
    </row>
    <row r="13" spans="1:62" x14ac:dyDescent="0.5">
      <c r="A13">
        <v>12</v>
      </c>
      <c r="B13">
        <v>12</v>
      </c>
      <c r="C13" s="1" t="s">
        <v>21</v>
      </c>
      <c r="D13" s="1" t="s">
        <v>31</v>
      </c>
      <c r="E13">
        <v>67</v>
      </c>
      <c r="F13" t="s">
        <v>418</v>
      </c>
      <c r="G13" t="s">
        <v>1313</v>
      </c>
      <c r="H13" t="s">
        <v>1314</v>
      </c>
      <c r="I13" t="s">
        <v>1315</v>
      </c>
      <c r="J13" t="s">
        <v>1316</v>
      </c>
      <c r="K13" t="s">
        <v>1317</v>
      </c>
      <c r="L13" t="s">
        <v>1318</v>
      </c>
      <c r="M13" t="s">
        <v>1319</v>
      </c>
      <c r="N13" t="s">
        <v>1320</v>
      </c>
      <c r="O13" t="s">
        <v>1321</v>
      </c>
      <c r="P13" t="s">
        <v>1322</v>
      </c>
      <c r="Q13" t="s">
        <v>1323</v>
      </c>
      <c r="R13" t="s">
        <v>830</v>
      </c>
      <c r="S13" t="s">
        <v>1324</v>
      </c>
      <c r="T13">
        <v>57.44</v>
      </c>
      <c r="U13" t="s">
        <v>418</v>
      </c>
      <c r="V13" t="s">
        <v>1325</v>
      </c>
      <c r="W13" t="s">
        <v>1326</v>
      </c>
      <c r="X13">
        <v>40.299999999999997</v>
      </c>
      <c r="Y13" t="s">
        <v>418</v>
      </c>
      <c r="Z13" t="s">
        <v>1327</v>
      </c>
      <c r="AA13" t="s">
        <v>620</v>
      </c>
      <c r="AB13" t="s">
        <v>444</v>
      </c>
      <c r="AC13" t="s">
        <v>1328</v>
      </c>
      <c r="AD13" t="s">
        <v>1329</v>
      </c>
      <c r="AE13" t="s">
        <v>1148</v>
      </c>
      <c r="AF13" t="s">
        <v>1324</v>
      </c>
      <c r="AG13" t="s">
        <v>1325</v>
      </c>
      <c r="AH13" t="s">
        <v>1330</v>
      </c>
      <c r="AI13">
        <v>43.96</v>
      </c>
      <c r="AJ13" t="s">
        <v>418</v>
      </c>
      <c r="AK13" t="s">
        <v>1326</v>
      </c>
      <c r="AL13" t="s">
        <v>1331</v>
      </c>
      <c r="AM13" t="s">
        <v>620</v>
      </c>
      <c r="AN13" t="s">
        <v>98</v>
      </c>
      <c r="AO13" t="s">
        <v>1332</v>
      </c>
      <c r="AP13" t="s">
        <v>413</v>
      </c>
      <c r="AQ13" t="s">
        <v>1184</v>
      </c>
      <c r="AR13" t="s">
        <v>247</v>
      </c>
      <c r="AS13" t="s">
        <v>695</v>
      </c>
      <c r="AT13" t="s">
        <v>811</v>
      </c>
      <c r="AU13" t="s">
        <v>1324</v>
      </c>
      <c r="AV13" t="s">
        <v>1333</v>
      </c>
      <c r="AW13">
        <v>52.91</v>
      </c>
      <c r="AX13">
        <v>0.42556652345671198</v>
      </c>
      <c r="AY13">
        <v>0.57443347654328802</v>
      </c>
      <c r="AZ13">
        <v>0.402985074626866</v>
      </c>
      <c r="BA13">
        <v>0.59701492537313405</v>
      </c>
      <c r="BB13">
        <v>0.43956756274541697</v>
      </c>
      <c r="BC13">
        <v>0.56043243725458303</v>
      </c>
      <c r="BD13">
        <v>0.52911583267505102</v>
      </c>
      <c r="BE13">
        <v>0.47088416732494898</v>
      </c>
      <c r="BF13">
        <v>1.7972349935040499</v>
      </c>
      <c r="BG13">
        <v>0.44930874837601098</v>
      </c>
      <c r="BH13">
        <v>44.93</v>
      </c>
    </row>
    <row r="14" spans="1:62" x14ac:dyDescent="0.5">
      <c r="A14">
        <v>13</v>
      </c>
      <c r="B14">
        <v>13</v>
      </c>
      <c r="C14" s="1" t="s">
        <v>22</v>
      </c>
      <c r="D14" s="1" t="s">
        <v>30</v>
      </c>
      <c r="E14">
        <v>93</v>
      </c>
      <c r="F14" t="s">
        <v>446</v>
      </c>
      <c r="G14" t="s">
        <v>1334</v>
      </c>
      <c r="H14" t="s">
        <v>1335</v>
      </c>
      <c r="I14" t="s">
        <v>1336</v>
      </c>
      <c r="J14" t="s">
        <v>1337</v>
      </c>
      <c r="K14" t="s">
        <v>1338</v>
      </c>
      <c r="L14" t="s">
        <v>1339</v>
      </c>
      <c r="M14" t="s">
        <v>1340</v>
      </c>
      <c r="N14" t="s">
        <v>1341</v>
      </c>
      <c r="O14" t="s">
        <v>1342</v>
      </c>
      <c r="P14" t="s">
        <v>1343</v>
      </c>
      <c r="Q14" t="s">
        <v>1344</v>
      </c>
      <c r="R14" t="s">
        <v>209</v>
      </c>
      <c r="S14" t="s">
        <v>656</v>
      </c>
      <c r="T14">
        <v>39.549999999999997</v>
      </c>
      <c r="U14" t="s">
        <v>446</v>
      </c>
      <c r="V14" t="s">
        <v>1345</v>
      </c>
      <c r="W14" t="s">
        <v>1346</v>
      </c>
      <c r="X14">
        <v>10.220000000000001</v>
      </c>
      <c r="Y14" t="s">
        <v>446</v>
      </c>
      <c r="Z14" t="s">
        <v>1346</v>
      </c>
      <c r="AA14" t="s">
        <v>813</v>
      </c>
      <c r="AB14" t="s">
        <v>810</v>
      </c>
      <c r="AC14" t="s">
        <v>1347</v>
      </c>
      <c r="AD14" t="s">
        <v>130</v>
      </c>
      <c r="AE14" t="s">
        <v>1348</v>
      </c>
      <c r="AF14" t="s">
        <v>1349</v>
      </c>
      <c r="AG14" t="s">
        <v>1350</v>
      </c>
      <c r="AH14" t="s">
        <v>1351</v>
      </c>
      <c r="AI14">
        <v>34.909999999999997</v>
      </c>
      <c r="AJ14" t="s">
        <v>446</v>
      </c>
      <c r="AK14" t="s">
        <v>1352</v>
      </c>
      <c r="AL14" t="s">
        <v>1353</v>
      </c>
      <c r="AM14" t="s">
        <v>98</v>
      </c>
      <c r="AN14" t="s">
        <v>130</v>
      </c>
      <c r="AO14" t="s">
        <v>1354</v>
      </c>
      <c r="AP14" t="s">
        <v>130</v>
      </c>
      <c r="AQ14" t="s">
        <v>196</v>
      </c>
      <c r="AR14" t="s">
        <v>143</v>
      </c>
      <c r="AS14" t="s">
        <v>98</v>
      </c>
      <c r="AT14" t="s">
        <v>1355</v>
      </c>
      <c r="AU14" t="s">
        <v>658</v>
      </c>
      <c r="AV14" t="s">
        <v>1356</v>
      </c>
      <c r="AW14">
        <v>30.16</v>
      </c>
      <c r="AX14">
        <v>0.60453558598651103</v>
      </c>
      <c r="AY14">
        <v>0.39546441401348897</v>
      </c>
      <c r="AZ14">
        <v>0.102150537634409</v>
      </c>
      <c r="BA14">
        <v>0.89784946236559104</v>
      </c>
      <c r="BB14">
        <v>0.34911804210541902</v>
      </c>
      <c r="BC14">
        <v>0.65088195789458103</v>
      </c>
      <c r="BD14">
        <v>0.30163511641215601</v>
      </c>
      <c r="BE14">
        <v>0.69836488358784399</v>
      </c>
      <c r="BF14">
        <v>1.3574392821385</v>
      </c>
      <c r="BG14">
        <v>0.33935982053462399</v>
      </c>
      <c r="BH14">
        <v>33.94</v>
      </c>
      <c r="BJ14">
        <f>BH15-index_location[[#This Row],[index_percentage]]</f>
        <v>13.440000000000005</v>
      </c>
    </row>
    <row r="15" spans="1:62" x14ac:dyDescent="0.5">
      <c r="A15">
        <v>14</v>
      </c>
      <c r="B15">
        <v>14</v>
      </c>
      <c r="C15" s="1" t="s">
        <v>22</v>
      </c>
      <c r="D15" s="1" t="s">
        <v>31</v>
      </c>
      <c r="E15">
        <v>61</v>
      </c>
      <c r="F15" t="s">
        <v>475</v>
      </c>
      <c r="G15" t="s">
        <v>1357</v>
      </c>
      <c r="H15" t="s">
        <v>1358</v>
      </c>
      <c r="I15" t="s">
        <v>1359</v>
      </c>
      <c r="J15" t="s">
        <v>1360</v>
      </c>
      <c r="K15" t="s">
        <v>1361</v>
      </c>
      <c r="L15" t="s">
        <v>1362</v>
      </c>
      <c r="M15" t="s">
        <v>1363</v>
      </c>
      <c r="N15" t="s">
        <v>1364</v>
      </c>
      <c r="O15" t="s">
        <v>1365</v>
      </c>
      <c r="P15" t="s">
        <v>1366</v>
      </c>
      <c r="Q15" t="s">
        <v>1367</v>
      </c>
      <c r="R15" t="s">
        <v>811</v>
      </c>
      <c r="S15" t="s">
        <v>409</v>
      </c>
      <c r="T15">
        <v>34.299999999999997</v>
      </c>
      <c r="U15" t="s">
        <v>475</v>
      </c>
      <c r="V15" t="s">
        <v>1368</v>
      </c>
      <c r="W15" t="s">
        <v>1369</v>
      </c>
      <c r="X15">
        <v>38.520000000000003</v>
      </c>
      <c r="Y15" t="s">
        <v>475</v>
      </c>
      <c r="Z15" t="s">
        <v>1370</v>
      </c>
      <c r="AA15" t="s">
        <v>585</v>
      </c>
      <c r="AB15" t="s">
        <v>954</v>
      </c>
      <c r="AC15" t="s">
        <v>1370</v>
      </c>
      <c r="AD15" t="s">
        <v>1371</v>
      </c>
      <c r="AE15" t="s">
        <v>1372</v>
      </c>
      <c r="AF15" t="s">
        <v>277</v>
      </c>
      <c r="AG15" t="s">
        <v>1373</v>
      </c>
      <c r="AH15" t="s">
        <v>302</v>
      </c>
      <c r="AI15">
        <v>37.130000000000003</v>
      </c>
      <c r="AJ15" t="s">
        <v>475</v>
      </c>
      <c r="AK15" t="s">
        <v>1374</v>
      </c>
      <c r="AL15" t="s">
        <v>1369</v>
      </c>
      <c r="AM15" t="s">
        <v>98</v>
      </c>
      <c r="AN15" t="s">
        <v>98</v>
      </c>
      <c r="AO15" t="s">
        <v>1375</v>
      </c>
      <c r="AP15" t="s">
        <v>191</v>
      </c>
      <c r="AQ15" t="s">
        <v>1376</v>
      </c>
      <c r="AR15" t="s">
        <v>192</v>
      </c>
      <c r="AS15" t="s">
        <v>98</v>
      </c>
      <c r="AT15" t="s">
        <v>595</v>
      </c>
      <c r="AU15" t="s">
        <v>402</v>
      </c>
      <c r="AV15" t="s">
        <v>1372</v>
      </c>
      <c r="AW15">
        <v>48.16</v>
      </c>
      <c r="AX15">
        <v>0.65701551029419902</v>
      </c>
      <c r="AY15">
        <v>0.34298448970580098</v>
      </c>
      <c r="AZ15">
        <v>0.38524590163934402</v>
      </c>
      <c r="BA15">
        <v>0.61475409836065598</v>
      </c>
      <c r="BB15">
        <v>0.37126087836470401</v>
      </c>
      <c r="BC15">
        <v>0.62873912163529599</v>
      </c>
      <c r="BD15">
        <v>0.48158532041728802</v>
      </c>
      <c r="BE15">
        <v>0.51841467958271203</v>
      </c>
      <c r="BF15">
        <v>1.89510761071554</v>
      </c>
      <c r="BG15">
        <v>0.473776902678884</v>
      </c>
      <c r="BH15">
        <v>47.38</v>
      </c>
    </row>
    <row r="16" spans="1:62" x14ac:dyDescent="0.5">
      <c r="A16">
        <v>15</v>
      </c>
      <c r="B16">
        <v>15</v>
      </c>
      <c r="C16" s="1" t="s">
        <v>23</v>
      </c>
      <c r="D16" s="1" t="s">
        <v>30</v>
      </c>
      <c r="E16">
        <v>85</v>
      </c>
      <c r="F16" t="s">
        <v>500</v>
      </c>
      <c r="G16" t="s">
        <v>1377</v>
      </c>
      <c r="H16" t="s">
        <v>1378</v>
      </c>
      <c r="I16" t="s">
        <v>1379</v>
      </c>
      <c r="J16" t="s">
        <v>1380</v>
      </c>
      <c r="K16" t="s">
        <v>1381</v>
      </c>
      <c r="L16" t="s">
        <v>1382</v>
      </c>
      <c r="M16" t="s">
        <v>1383</v>
      </c>
      <c r="N16" t="s">
        <v>1384</v>
      </c>
      <c r="O16" t="s">
        <v>1385</v>
      </c>
      <c r="P16" t="s">
        <v>1386</v>
      </c>
      <c r="Q16" t="s">
        <v>1387</v>
      </c>
      <c r="R16" t="s">
        <v>269</v>
      </c>
      <c r="S16" t="s">
        <v>1388</v>
      </c>
      <c r="T16">
        <v>48.27</v>
      </c>
      <c r="U16" t="s">
        <v>500</v>
      </c>
      <c r="V16" t="s">
        <v>1389</v>
      </c>
      <c r="W16" t="s">
        <v>1390</v>
      </c>
      <c r="X16">
        <v>28.24</v>
      </c>
      <c r="Y16" t="s">
        <v>500</v>
      </c>
      <c r="Z16" t="s">
        <v>1391</v>
      </c>
      <c r="AA16" t="s">
        <v>1392</v>
      </c>
      <c r="AB16" t="s">
        <v>130</v>
      </c>
      <c r="AC16" t="s">
        <v>1393</v>
      </c>
      <c r="AD16" t="s">
        <v>1394</v>
      </c>
      <c r="AE16" t="s">
        <v>1395</v>
      </c>
      <c r="AF16" t="s">
        <v>1396</v>
      </c>
      <c r="AG16" t="s">
        <v>1397</v>
      </c>
      <c r="AH16" t="s">
        <v>1398</v>
      </c>
      <c r="AI16">
        <v>35.61</v>
      </c>
      <c r="AJ16" t="s">
        <v>500</v>
      </c>
      <c r="AK16" t="s">
        <v>1390</v>
      </c>
      <c r="AL16" t="s">
        <v>1397</v>
      </c>
      <c r="AM16" t="s">
        <v>176</v>
      </c>
      <c r="AN16" t="s">
        <v>130</v>
      </c>
      <c r="AO16" t="s">
        <v>191</v>
      </c>
      <c r="AP16" t="s">
        <v>130</v>
      </c>
      <c r="AQ16" t="s">
        <v>98</v>
      </c>
      <c r="AR16" t="s">
        <v>130</v>
      </c>
      <c r="AS16" t="s">
        <v>1399</v>
      </c>
      <c r="AT16" t="s">
        <v>130</v>
      </c>
      <c r="AU16" t="s">
        <v>130</v>
      </c>
      <c r="AV16" t="s">
        <v>462</v>
      </c>
      <c r="AW16">
        <v>27.12</v>
      </c>
      <c r="AX16">
        <v>0.51733231902897903</v>
      </c>
      <c r="AY16">
        <v>0.48266768097102097</v>
      </c>
      <c r="AZ16">
        <v>0.28235294117647097</v>
      </c>
      <c r="BA16">
        <v>0.71764705882352897</v>
      </c>
      <c r="BB16">
        <v>0.356088251052882</v>
      </c>
      <c r="BC16">
        <v>0.643911748947118</v>
      </c>
      <c r="BD16">
        <v>0.27117460908413998</v>
      </c>
      <c r="BE16">
        <v>0.72882539091585996</v>
      </c>
      <c r="BF16">
        <v>1.4269481203424701</v>
      </c>
      <c r="BG16">
        <v>0.35673703008561802</v>
      </c>
      <c r="BH16">
        <v>35.67</v>
      </c>
      <c r="BJ16">
        <f>BH17-index_location[[#This Row],[index_percentage]]</f>
        <v>14.059999999999995</v>
      </c>
    </row>
    <row r="17" spans="1:62" x14ac:dyDescent="0.5">
      <c r="A17">
        <v>16</v>
      </c>
      <c r="B17">
        <v>16</v>
      </c>
      <c r="C17" s="1" t="s">
        <v>23</v>
      </c>
      <c r="D17" s="1" t="s">
        <v>31</v>
      </c>
      <c r="E17">
        <v>57</v>
      </c>
      <c r="F17" t="s">
        <v>528</v>
      </c>
      <c r="G17" t="s">
        <v>1400</v>
      </c>
      <c r="H17" t="s">
        <v>1401</v>
      </c>
      <c r="I17" t="s">
        <v>1402</v>
      </c>
      <c r="J17" t="s">
        <v>1403</v>
      </c>
      <c r="K17" t="s">
        <v>1404</v>
      </c>
      <c r="L17" t="s">
        <v>1405</v>
      </c>
      <c r="M17" t="s">
        <v>1406</v>
      </c>
      <c r="N17" t="s">
        <v>1407</v>
      </c>
      <c r="O17" t="s">
        <v>269</v>
      </c>
      <c r="P17" t="s">
        <v>1408</v>
      </c>
      <c r="Q17" t="s">
        <v>1409</v>
      </c>
      <c r="R17" t="s">
        <v>1410</v>
      </c>
      <c r="S17" t="s">
        <v>1411</v>
      </c>
      <c r="T17">
        <v>31.54</v>
      </c>
      <c r="U17" t="s">
        <v>528</v>
      </c>
      <c r="V17" t="s">
        <v>486</v>
      </c>
      <c r="W17" t="s">
        <v>1412</v>
      </c>
      <c r="X17">
        <v>60.53</v>
      </c>
      <c r="Y17" t="s">
        <v>528</v>
      </c>
      <c r="Z17" t="s">
        <v>1413</v>
      </c>
      <c r="AA17" t="s">
        <v>1414</v>
      </c>
      <c r="AB17" t="s">
        <v>130</v>
      </c>
      <c r="AC17" t="s">
        <v>263</v>
      </c>
      <c r="AD17" t="s">
        <v>387</v>
      </c>
      <c r="AE17" t="s">
        <v>1415</v>
      </c>
      <c r="AF17" t="s">
        <v>301</v>
      </c>
      <c r="AG17" t="s">
        <v>1416</v>
      </c>
      <c r="AH17" t="s">
        <v>1417</v>
      </c>
      <c r="AI17">
        <v>41.17</v>
      </c>
      <c r="AJ17" t="s">
        <v>528</v>
      </c>
      <c r="AK17" t="s">
        <v>279</v>
      </c>
      <c r="AL17" t="s">
        <v>131</v>
      </c>
      <c r="AM17" t="s">
        <v>98</v>
      </c>
      <c r="AN17" t="s">
        <v>130</v>
      </c>
      <c r="AO17" t="s">
        <v>279</v>
      </c>
      <c r="AP17" t="s">
        <v>302</v>
      </c>
      <c r="AQ17" t="s">
        <v>382</v>
      </c>
      <c r="AR17" t="s">
        <v>666</v>
      </c>
      <c r="AS17" t="s">
        <v>523</v>
      </c>
      <c r="AT17" t="s">
        <v>130</v>
      </c>
      <c r="AU17" t="s">
        <v>1008</v>
      </c>
      <c r="AV17" t="s">
        <v>1418</v>
      </c>
      <c r="AW17">
        <v>28.75</v>
      </c>
      <c r="AX17">
        <v>0.68457631786686102</v>
      </c>
      <c r="AY17">
        <v>0.31542368213313898</v>
      </c>
      <c r="AZ17">
        <v>0.60526315789473695</v>
      </c>
      <c r="BA17">
        <v>0.394736842105263</v>
      </c>
      <c r="BB17">
        <v>0.41169025251181901</v>
      </c>
      <c r="BC17">
        <v>0.58830974748818099</v>
      </c>
      <c r="BD17">
        <v>0.28752436647173502</v>
      </c>
      <c r="BE17">
        <v>0.71247563352826504</v>
      </c>
      <c r="BF17">
        <v>1.98905409474515</v>
      </c>
      <c r="BG17">
        <v>0.49726352368628801</v>
      </c>
      <c r="BH17">
        <v>49.73</v>
      </c>
    </row>
    <row r="18" spans="1:62" x14ac:dyDescent="0.5">
      <c r="A18">
        <v>17</v>
      </c>
      <c r="B18">
        <v>17</v>
      </c>
      <c r="C18" s="1" t="s">
        <v>24</v>
      </c>
      <c r="D18" s="1" t="s">
        <v>30</v>
      </c>
      <c r="E18">
        <v>94</v>
      </c>
      <c r="F18" t="s">
        <v>545</v>
      </c>
      <c r="G18" t="s">
        <v>1419</v>
      </c>
      <c r="H18" t="s">
        <v>1420</v>
      </c>
      <c r="I18" t="s">
        <v>1421</v>
      </c>
      <c r="J18" t="s">
        <v>1422</v>
      </c>
      <c r="K18" t="s">
        <v>1423</v>
      </c>
      <c r="L18" t="s">
        <v>1424</v>
      </c>
      <c r="M18" t="s">
        <v>1425</v>
      </c>
      <c r="N18" t="s">
        <v>1426</v>
      </c>
      <c r="O18" t="s">
        <v>1427</v>
      </c>
      <c r="P18" t="s">
        <v>1428</v>
      </c>
      <c r="Q18" t="s">
        <v>1429</v>
      </c>
      <c r="R18" t="s">
        <v>277</v>
      </c>
      <c r="S18" t="s">
        <v>769</v>
      </c>
      <c r="T18">
        <v>43.46</v>
      </c>
      <c r="U18" t="s">
        <v>545</v>
      </c>
      <c r="V18" t="s">
        <v>1430</v>
      </c>
      <c r="W18" t="s">
        <v>1431</v>
      </c>
      <c r="X18">
        <v>57.98</v>
      </c>
      <c r="Y18" t="s">
        <v>545</v>
      </c>
      <c r="Z18" t="s">
        <v>1432</v>
      </c>
      <c r="AA18" t="s">
        <v>1433</v>
      </c>
      <c r="AB18" t="s">
        <v>1434</v>
      </c>
      <c r="AC18" t="s">
        <v>1435</v>
      </c>
      <c r="AD18" t="s">
        <v>721</v>
      </c>
      <c r="AE18" t="s">
        <v>242</v>
      </c>
      <c r="AF18" t="s">
        <v>735</v>
      </c>
      <c r="AG18" t="s">
        <v>1436</v>
      </c>
      <c r="AH18" t="s">
        <v>1437</v>
      </c>
      <c r="AI18">
        <v>33.520000000000003</v>
      </c>
      <c r="AJ18" t="s">
        <v>545</v>
      </c>
      <c r="AK18" t="s">
        <v>1438</v>
      </c>
      <c r="AL18" t="s">
        <v>1439</v>
      </c>
      <c r="AM18" t="s">
        <v>1440</v>
      </c>
      <c r="AN18" t="s">
        <v>196</v>
      </c>
      <c r="AO18" t="s">
        <v>1441</v>
      </c>
      <c r="AP18" t="s">
        <v>302</v>
      </c>
      <c r="AQ18" t="s">
        <v>270</v>
      </c>
      <c r="AR18" t="s">
        <v>353</v>
      </c>
      <c r="AS18" t="s">
        <v>412</v>
      </c>
      <c r="AT18" t="s">
        <v>130</v>
      </c>
      <c r="AU18" t="s">
        <v>1442</v>
      </c>
      <c r="AV18" t="s">
        <v>1436</v>
      </c>
      <c r="AW18">
        <v>32.47</v>
      </c>
      <c r="AX18">
        <v>0.56540159468551099</v>
      </c>
      <c r="AY18">
        <v>0.43459840531448901</v>
      </c>
      <c r="AZ18">
        <v>0.57978723404255295</v>
      </c>
      <c r="BA18">
        <v>0.420212765957447</v>
      </c>
      <c r="BB18">
        <v>0.33520880273797199</v>
      </c>
      <c r="BC18">
        <v>0.66479119726202796</v>
      </c>
      <c r="BD18">
        <v>0.32469240894086498</v>
      </c>
      <c r="BE18">
        <v>0.67530759105913496</v>
      </c>
      <c r="BF18">
        <v>1.8050900404068999</v>
      </c>
      <c r="BG18">
        <v>0.45127251010172498</v>
      </c>
      <c r="BH18">
        <v>45.13</v>
      </c>
      <c r="BJ18">
        <f>BH19-index_location[[#This Row],[index_percentage]]</f>
        <v>9.3499999999999943</v>
      </c>
    </row>
    <row r="19" spans="1:62" x14ac:dyDescent="0.5">
      <c r="A19">
        <v>18</v>
      </c>
      <c r="B19">
        <v>18</v>
      </c>
      <c r="C19" s="1" t="s">
        <v>24</v>
      </c>
      <c r="D19" s="1" t="s">
        <v>31</v>
      </c>
      <c r="E19">
        <v>45</v>
      </c>
      <c r="F19" t="s">
        <v>574</v>
      </c>
      <c r="G19" t="s">
        <v>1062</v>
      </c>
      <c r="H19" t="s">
        <v>1443</v>
      </c>
      <c r="I19" t="s">
        <v>463</v>
      </c>
      <c r="J19" t="s">
        <v>1444</v>
      </c>
      <c r="K19" t="s">
        <v>1445</v>
      </c>
      <c r="L19" t="s">
        <v>1446</v>
      </c>
      <c r="M19" t="s">
        <v>1447</v>
      </c>
      <c r="N19" t="s">
        <v>130</v>
      </c>
      <c r="O19" t="s">
        <v>1448</v>
      </c>
      <c r="P19" t="s">
        <v>1449</v>
      </c>
      <c r="Q19" t="s">
        <v>1450</v>
      </c>
      <c r="R19" t="s">
        <v>1451</v>
      </c>
      <c r="S19" t="s">
        <v>830</v>
      </c>
      <c r="T19">
        <v>43.87</v>
      </c>
      <c r="U19" t="s">
        <v>574</v>
      </c>
      <c r="V19" t="s">
        <v>1452</v>
      </c>
      <c r="W19" t="s">
        <v>147</v>
      </c>
      <c r="X19">
        <v>78.89</v>
      </c>
      <c r="Y19" t="s">
        <v>574</v>
      </c>
      <c r="Z19" t="s">
        <v>147</v>
      </c>
      <c r="AA19" t="s">
        <v>1453</v>
      </c>
      <c r="AB19" t="s">
        <v>1454</v>
      </c>
      <c r="AC19" t="s">
        <v>302</v>
      </c>
      <c r="AD19" t="s">
        <v>302</v>
      </c>
      <c r="AE19" t="s">
        <v>293</v>
      </c>
      <c r="AF19" t="s">
        <v>1455</v>
      </c>
      <c r="AG19" t="s">
        <v>111</v>
      </c>
      <c r="AH19" t="s">
        <v>1282</v>
      </c>
      <c r="AI19">
        <v>49.41</v>
      </c>
      <c r="AJ19" t="s">
        <v>574</v>
      </c>
      <c r="AK19" t="s">
        <v>542</v>
      </c>
      <c r="AL19" t="s">
        <v>191</v>
      </c>
      <c r="AM19" t="s">
        <v>1456</v>
      </c>
      <c r="AN19" t="s">
        <v>382</v>
      </c>
      <c r="AO19" t="s">
        <v>359</v>
      </c>
      <c r="AP19" t="s">
        <v>122</v>
      </c>
      <c r="AQ19" t="s">
        <v>382</v>
      </c>
      <c r="AR19" t="s">
        <v>1283</v>
      </c>
      <c r="AS19" t="s">
        <v>98</v>
      </c>
      <c r="AT19" t="s">
        <v>130</v>
      </c>
      <c r="AU19" t="s">
        <v>334</v>
      </c>
      <c r="AV19" t="s">
        <v>1077</v>
      </c>
      <c r="AW19">
        <v>33.51</v>
      </c>
      <c r="AX19">
        <v>0.56130420840565798</v>
      </c>
      <c r="AY19">
        <v>0.43869579159434202</v>
      </c>
      <c r="AZ19">
        <v>0.78888888888888897</v>
      </c>
      <c r="BA19">
        <v>0.211111111111111</v>
      </c>
      <c r="BB19">
        <v>0.49407621907621901</v>
      </c>
      <c r="BC19">
        <v>0.50592378092378099</v>
      </c>
      <c r="BD19">
        <v>0.33511904761904798</v>
      </c>
      <c r="BE19">
        <v>0.66488095238095202</v>
      </c>
      <c r="BF19">
        <v>2.1793883639898102</v>
      </c>
      <c r="BG19">
        <v>0.54484709099745299</v>
      </c>
      <c r="BH19">
        <v>54.48</v>
      </c>
    </row>
    <row r="20" spans="1:62" x14ac:dyDescent="0.5">
      <c r="A20">
        <v>19</v>
      </c>
      <c r="B20">
        <v>19</v>
      </c>
      <c r="C20" s="1" t="s">
        <v>25</v>
      </c>
      <c r="D20" s="1" t="s">
        <v>30</v>
      </c>
      <c r="E20">
        <v>89</v>
      </c>
      <c r="F20" t="s">
        <v>596</v>
      </c>
      <c r="G20" t="s">
        <v>770</v>
      </c>
      <c r="H20" t="s">
        <v>1457</v>
      </c>
      <c r="I20" t="s">
        <v>1458</v>
      </c>
      <c r="J20" t="s">
        <v>1459</v>
      </c>
      <c r="K20" t="s">
        <v>1460</v>
      </c>
      <c r="L20" t="s">
        <v>1461</v>
      </c>
      <c r="M20" t="s">
        <v>1462</v>
      </c>
      <c r="N20" t="s">
        <v>1463</v>
      </c>
      <c r="O20" t="s">
        <v>1464</v>
      </c>
      <c r="P20" t="s">
        <v>1465</v>
      </c>
      <c r="Q20" t="s">
        <v>1466</v>
      </c>
      <c r="R20" t="s">
        <v>122</v>
      </c>
      <c r="S20" t="s">
        <v>461</v>
      </c>
      <c r="T20">
        <v>50.85</v>
      </c>
      <c r="U20" t="s">
        <v>596</v>
      </c>
      <c r="V20" t="s">
        <v>1467</v>
      </c>
      <c r="W20" t="s">
        <v>1014</v>
      </c>
      <c r="X20">
        <v>30.34</v>
      </c>
      <c r="Y20" t="s">
        <v>596</v>
      </c>
      <c r="Z20" t="s">
        <v>788</v>
      </c>
      <c r="AA20" t="s">
        <v>1452</v>
      </c>
      <c r="AB20" t="s">
        <v>996</v>
      </c>
      <c r="AC20" t="s">
        <v>1468</v>
      </c>
      <c r="AD20" t="s">
        <v>1469</v>
      </c>
      <c r="AE20" t="s">
        <v>1022</v>
      </c>
      <c r="AF20" t="s">
        <v>125</v>
      </c>
      <c r="AG20" t="s">
        <v>1470</v>
      </c>
      <c r="AH20" t="s">
        <v>1186</v>
      </c>
      <c r="AI20">
        <v>26.64</v>
      </c>
      <c r="AJ20" t="s">
        <v>596</v>
      </c>
      <c r="AK20" t="s">
        <v>1471</v>
      </c>
      <c r="AL20" t="s">
        <v>1013</v>
      </c>
      <c r="AM20" t="s">
        <v>98</v>
      </c>
      <c r="AN20" t="s">
        <v>130</v>
      </c>
      <c r="AO20" t="s">
        <v>1472</v>
      </c>
      <c r="AP20" t="s">
        <v>130</v>
      </c>
      <c r="AQ20" t="s">
        <v>360</v>
      </c>
      <c r="AR20" t="s">
        <v>382</v>
      </c>
      <c r="AS20" t="s">
        <v>488</v>
      </c>
      <c r="AT20" t="s">
        <v>130</v>
      </c>
      <c r="AU20" t="s">
        <v>143</v>
      </c>
      <c r="AV20" t="s">
        <v>1473</v>
      </c>
      <c r="AW20">
        <v>27.05</v>
      </c>
      <c r="AX20">
        <v>0.49154371429652299</v>
      </c>
      <c r="AY20">
        <v>0.50845628570347701</v>
      </c>
      <c r="AZ20">
        <v>0.30337078651685401</v>
      </c>
      <c r="BA20">
        <v>0.69662921348314599</v>
      </c>
      <c r="BB20">
        <v>0.26640137328339603</v>
      </c>
      <c r="BC20">
        <v>0.73359862671660403</v>
      </c>
      <c r="BD20">
        <v>0.27051020782844998</v>
      </c>
      <c r="BE20">
        <v>0.72948979217154997</v>
      </c>
      <c r="BF20">
        <v>1.3318260819252199</v>
      </c>
      <c r="BG20">
        <v>0.33295652048130597</v>
      </c>
      <c r="BH20">
        <v>33.299999999999997</v>
      </c>
      <c r="BJ20">
        <f>BH21-index_location[[#This Row],[index_percentage]]</f>
        <v>21.770000000000003</v>
      </c>
    </row>
    <row r="21" spans="1:62" x14ac:dyDescent="0.5">
      <c r="A21">
        <v>20</v>
      </c>
      <c r="B21">
        <v>20</v>
      </c>
      <c r="C21" s="1" t="s">
        <v>25</v>
      </c>
      <c r="D21" s="1" t="s">
        <v>31</v>
      </c>
      <c r="E21">
        <v>37</v>
      </c>
      <c r="F21" t="s">
        <v>626</v>
      </c>
      <c r="G21" t="s">
        <v>1474</v>
      </c>
      <c r="H21" t="s">
        <v>1475</v>
      </c>
      <c r="I21" t="s">
        <v>1476</v>
      </c>
      <c r="J21" t="s">
        <v>1477</v>
      </c>
      <c r="K21" t="s">
        <v>1478</v>
      </c>
      <c r="L21" t="s">
        <v>1479</v>
      </c>
      <c r="M21" t="s">
        <v>1480</v>
      </c>
      <c r="N21" t="s">
        <v>1481</v>
      </c>
      <c r="O21" t="s">
        <v>1482</v>
      </c>
      <c r="P21" t="s">
        <v>1483</v>
      </c>
      <c r="Q21" t="s">
        <v>1484</v>
      </c>
      <c r="R21" t="s">
        <v>885</v>
      </c>
      <c r="S21" t="s">
        <v>196</v>
      </c>
      <c r="T21">
        <v>30.2</v>
      </c>
      <c r="U21" t="s">
        <v>626</v>
      </c>
      <c r="V21" t="s">
        <v>1485</v>
      </c>
      <c r="W21" t="s">
        <v>1486</v>
      </c>
      <c r="X21">
        <v>63.51</v>
      </c>
      <c r="Y21" t="s">
        <v>626</v>
      </c>
      <c r="Z21" t="s">
        <v>1487</v>
      </c>
      <c r="AA21" t="s">
        <v>125</v>
      </c>
      <c r="AB21" t="s">
        <v>841</v>
      </c>
      <c r="AC21" t="s">
        <v>474</v>
      </c>
      <c r="AD21" t="s">
        <v>280</v>
      </c>
      <c r="AE21" t="s">
        <v>431</v>
      </c>
      <c r="AF21" t="s">
        <v>125</v>
      </c>
      <c r="AG21" t="s">
        <v>1488</v>
      </c>
      <c r="AH21" t="s">
        <v>1485</v>
      </c>
      <c r="AI21">
        <v>42</v>
      </c>
      <c r="AJ21" t="s">
        <v>626</v>
      </c>
      <c r="AK21" t="s">
        <v>474</v>
      </c>
      <c r="AL21" t="s">
        <v>1489</v>
      </c>
      <c r="AM21" t="s">
        <v>1490</v>
      </c>
      <c r="AN21" t="s">
        <v>98</v>
      </c>
      <c r="AO21" t="s">
        <v>474</v>
      </c>
      <c r="AP21" t="s">
        <v>382</v>
      </c>
      <c r="AQ21" t="s">
        <v>277</v>
      </c>
      <c r="AR21" t="s">
        <v>667</v>
      </c>
      <c r="AS21" t="s">
        <v>543</v>
      </c>
      <c r="AT21" t="s">
        <v>382</v>
      </c>
      <c r="AU21" t="s">
        <v>302</v>
      </c>
      <c r="AV21" t="s">
        <v>1491</v>
      </c>
      <c r="AW21">
        <v>44.95</v>
      </c>
      <c r="AX21">
        <v>0.69801944801944804</v>
      </c>
      <c r="AY21">
        <v>0.30198055198055201</v>
      </c>
      <c r="AZ21">
        <v>0.63513513513513498</v>
      </c>
      <c r="BA21">
        <v>0.36486486486486502</v>
      </c>
      <c r="BB21">
        <v>0.42004504504504497</v>
      </c>
      <c r="BC21">
        <v>0.57995495495495497</v>
      </c>
      <c r="BD21">
        <v>0.44954776204776198</v>
      </c>
      <c r="BE21">
        <v>0.55045223795223797</v>
      </c>
      <c r="BF21">
        <v>2.20274739024739</v>
      </c>
      <c r="BG21">
        <v>0.55068684756184705</v>
      </c>
      <c r="BH21">
        <v>55.07</v>
      </c>
    </row>
    <row r="24" spans="1:62" x14ac:dyDescent="0.5">
      <c r="A24" t="s">
        <v>58</v>
      </c>
      <c r="B24">
        <f>COUNTIF(index_location[province],C24)</f>
        <v>2</v>
      </c>
      <c r="C24" t="s">
        <v>14</v>
      </c>
      <c r="D24" t="str" cm="1">
        <f t="array" ref="D24:D43">index_location[location_inclusion]</f>
        <v>Rural</v>
      </c>
      <c r="H24" cm="1">
        <f t="array" ref="H24:BH43">VALUE(index_location[[knowledge]:[index_percentage]])</f>
        <v>0.12196969696969701</v>
      </c>
      <c r="I24">
        <v>8.8383838383838398E-2</v>
      </c>
      <c r="J24">
        <v>0.13446969696969699</v>
      </c>
      <c r="K24">
        <v>0.27229437229437198</v>
      </c>
      <c r="L24">
        <v>0.12121212121212099</v>
      </c>
      <c r="M24">
        <v>8.8383838383838398E-2</v>
      </c>
      <c r="N24">
        <v>6.3636363636363602E-2</v>
      </c>
      <c r="O24">
        <v>9.3560606060606094E-2</v>
      </c>
      <c r="P24">
        <v>8.4848484848484798E-2</v>
      </c>
      <c r="Q24">
        <v>0.51041666666666696</v>
      </c>
      <c r="R24">
        <v>0</v>
      </c>
      <c r="S24">
        <v>0.66666666666666696</v>
      </c>
      <c r="T24">
        <v>39.24</v>
      </c>
      <c r="U24">
        <v>1</v>
      </c>
      <c r="V24">
        <v>0.16666666666666699</v>
      </c>
      <c r="W24">
        <v>0.16666666666666699</v>
      </c>
      <c r="X24">
        <v>16.670000000000002</v>
      </c>
      <c r="Y24">
        <v>1</v>
      </c>
      <c r="Z24">
        <v>8.3333333333333301E-2</v>
      </c>
      <c r="AA24">
        <v>1</v>
      </c>
      <c r="AB24">
        <v>0</v>
      </c>
      <c r="AC24">
        <v>8.3333333333333301E-2</v>
      </c>
      <c r="AD24">
        <v>0</v>
      </c>
      <c r="AE24">
        <v>0.5</v>
      </c>
      <c r="AF24">
        <v>1</v>
      </c>
      <c r="AG24">
        <v>0.41666666666666702</v>
      </c>
      <c r="AH24">
        <v>0.75</v>
      </c>
      <c r="AI24">
        <v>42.59</v>
      </c>
      <c r="AJ24">
        <v>1</v>
      </c>
      <c r="AK24">
        <v>0.5</v>
      </c>
      <c r="AL24">
        <v>0.75</v>
      </c>
      <c r="AM24">
        <v>1</v>
      </c>
      <c r="AN24">
        <v>0</v>
      </c>
      <c r="AO24">
        <v>0</v>
      </c>
      <c r="AP24">
        <v>0</v>
      </c>
      <c r="AQ24">
        <v>1</v>
      </c>
      <c r="AR24">
        <v>0</v>
      </c>
      <c r="AS24">
        <v>1</v>
      </c>
      <c r="AT24">
        <v>0</v>
      </c>
      <c r="AU24">
        <v>0</v>
      </c>
      <c r="AV24">
        <v>0.91666666666666696</v>
      </c>
      <c r="AW24">
        <v>43.06</v>
      </c>
      <c r="AX24">
        <v>0.60763888888888895</v>
      </c>
      <c r="AY24">
        <v>0.39236111111111099</v>
      </c>
      <c r="AZ24">
        <v>0.16666666666666699</v>
      </c>
      <c r="BA24">
        <v>0.83333333333333304</v>
      </c>
      <c r="BB24">
        <v>0.42592592592592599</v>
      </c>
      <c r="BC24">
        <v>0.57407407407407396</v>
      </c>
      <c r="BD24">
        <v>0.43055555555555602</v>
      </c>
      <c r="BE24">
        <v>0.56944444444444398</v>
      </c>
      <c r="BF24">
        <v>1.6307870370370401</v>
      </c>
      <c r="BG24">
        <v>0.40769675925926002</v>
      </c>
      <c r="BH24">
        <v>40.770000000000003</v>
      </c>
    </row>
    <row r="25" spans="1:62" x14ac:dyDescent="0.5">
      <c r="B25">
        <f>COUNTIF(index_location[province],C25)</f>
        <v>2</v>
      </c>
      <c r="C25" t="s">
        <v>17</v>
      </c>
      <c r="D25" t="str">
        <v>Urban</v>
      </c>
      <c r="H25">
        <v>0.31244597527148898</v>
      </c>
      <c r="I25">
        <v>0.11928269268948199</v>
      </c>
      <c r="J25">
        <v>0.15453475252399401</v>
      </c>
      <c r="K25">
        <v>0.17804038658445701</v>
      </c>
      <c r="L25">
        <v>0.139886444416329</v>
      </c>
      <c r="M25">
        <v>8.3753059687441206E-2</v>
      </c>
      <c r="N25">
        <v>3.2929399367755498E-2</v>
      </c>
      <c r="O25">
        <v>0.148802882369066</v>
      </c>
      <c r="P25">
        <v>0.11043826033593</v>
      </c>
      <c r="Q25">
        <v>0.49137931034482801</v>
      </c>
      <c r="R25">
        <v>0.25581395348837199</v>
      </c>
      <c r="S25">
        <v>0.449438202247191</v>
      </c>
      <c r="T25">
        <v>39.89</v>
      </c>
      <c r="U25">
        <v>2</v>
      </c>
      <c r="V25">
        <v>0.43965517241379298</v>
      </c>
      <c r="W25">
        <v>0.41379310344827602</v>
      </c>
      <c r="X25">
        <v>42.67</v>
      </c>
      <c r="Y25">
        <v>2</v>
      </c>
      <c r="Z25">
        <v>0.37068965517241398</v>
      </c>
      <c r="AA25">
        <v>0.79069767441860495</v>
      </c>
      <c r="AB25">
        <v>9.2307692307692299E-2</v>
      </c>
      <c r="AC25">
        <v>0.18965517241379301</v>
      </c>
      <c r="AD25">
        <v>2.5862068965517199E-2</v>
      </c>
      <c r="AE25">
        <v>0.77586206896551702</v>
      </c>
      <c r="AF25">
        <v>0.82222222222222197</v>
      </c>
      <c r="AG25">
        <v>0.43965517241379298</v>
      </c>
      <c r="AH25">
        <v>0.48275862068965503</v>
      </c>
      <c r="AI25">
        <v>44.33</v>
      </c>
      <c r="AJ25">
        <v>2</v>
      </c>
      <c r="AK25">
        <v>0.31034482758620702</v>
      </c>
      <c r="AL25">
        <v>0.33620689655172398</v>
      </c>
      <c r="AM25">
        <v>0.95348837209302295</v>
      </c>
      <c r="AN25">
        <v>0.33333333333333298</v>
      </c>
      <c r="AO25">
        <v>0.20689655172413801</v>
      </c>
      <c r="AP25">
        <v>0.25</v>
      </c>
      <c r="AQ25">
        <v>0.18181818181818199</v>
      </c>
      <c r="AR25">
        <v>0.25</v>
      </c>
      <c r="AS25">
        <v>0.96666666666666701</v>
      </c>
      <c r="AT25">
        <v>0</v>
      </c>
      <c r="AU25">
        <v>0.24444444444444399</v>
      </c>
      <c r="AV25">
        <v>0.37931034482758602</v>
      </c>
      <c r="AW25">
        <v>36.770000000000003</v>
      </c>
      <c r="AX25">
        <v>0.60112284463986998</v>
      </c>
      <c r="AY25">
        <v>0.39887715536013002</v>
      </c>
      <c r="AZ25">
        <v>0.42672413793103398</v>
      </c>
      <c r="BA25">
        <v>0.57327586206896597</v>
      </c>
      <c r="BB25">
        <v>0.44330114972991203</v>
      </c>
      <c r="BC25">
        <v>0.55669885027008803</v>
      </c>
      <c r="BD25">
        <v>0.36770913492044199</v>
      </c>
      <c r="BE25">
        <v>0.63229086507955801</v>
      </c>
      <c r="BF25">
        <v>1.83885726722126</v>
      </c>
      <c r="BG25">
        <v>0.45971431680531399</v>
      </c>
      <c r="BH25">
        <v>45.97</v>
      </c>
    </row>
    <row r="26" spans="1:62" x14ac:dyDescent="0.5">
      <c r="B26">
        <f>COUNTIF(index_location[province],C26)</f>
        <v>2</v>
      </c>
      <c r="C26" t="s">
        <v>18</v>
      </c>
      <c r="D26" t="str">
        <v>Rural</v>
      </c>
      <c r="H26">
        <v>0.4</v>
      </c>
      <c r="I26">
        <v>0</v>
      </c>
      <c r="J26">
        <v>0.25</v>
      </c>
      <c r="K26">
        <v>0.6</v>
      </c>
      <c r="L26">
        <v>0</v>
      </c>
      <c r="M26">
        <v>0</v>
      </c>
      <c r="N26">
        <v>0</v>
      </c>
      <c r="O26">
        <v>0</v>
      </c>
      <c r="P26">
        <v>0</v>
      </c>
      <c r="Q26">
        <v>0.5</v>
      </c>
      <c r="R26">
        <v>0</v>
      </c>
      <c r="S26">
        <v>0</v>
      </c>
      <c r="T26">
        <v>16.670000000000002</v>
      </c>
      <c r="U26">
        <v>3</v>
      </c>
      <c r="V26">
        <v>0.5</v>
      </c>
      <c r="W26">
        <v>0.5</v>
      </c>
      <c r="X26">
        <v>50</v>
      </c>
      <c r="Y26">
        <v>3</v>
      </c>
      <c r="Z26">
        <v>0.5</v>
      </c>
      <c r="AA26">
        <v>0</v>
      </c>
      <c r="AB26">
        <v>1</v>
      </c>
      <c r="AC26">
        <v>0.5</v>
      </c>
      <c r="AD26">
        <v>0.5</v>
      </c>
      <c r="AE26">
        <v>1</v>
      </c>
      <c r="AF26">
        <v>0</v>
      </c>
      <c r="AG26">
        <v>1</v>
      </c>
      <c r="AH26">
        <v>1</v>
      </c>
      <c r="AI26">
        <v>61.11</v>
      </c>
      <c r="AJ26">
        <v>3</v>
      </c>
      <c r="AK26">
        <v>1</v>
      </c>
      <c r="AL26">
        <v>1</v>
      </c>
      <c r="AM26">
        <v>1</v>
      </c>
      <c r="AN26">
        <v>0</v>
      </c>
      <c r="AO26">
        <v>0.5</v>
      </c>
      <c r="AP26">
        <v>0.5</v>
      </c>
      <c r="AQ26">
        <v>0</v>
      </c>
      <c r="AR26">
        <v>1</v>
      </c>
      <c r="AS26">
        <v>1</v>
      </c>
      <c r="AT26">
        <v>0</v>
      </c>
      <c r="AU26">
        <v>0</v>
      </c>
      <c r="AV26">
        <v>1</v>
      </c>
      <c r="AW26">
        <v>58.33</v>
      </c>
      <c r="AX26">
        <v>0.83333333333333304</v>
      </c>
      <c r="AY26">
        <v>0.16666666666666699</v>
      </c>
      <c r="AZ26">
        <v>0.5</v>
      </c>
      <c r="BA26">
        <v>0.5</v>
      </c>
      <c r="BB26">
        <v>0.61111111111111105</v>
      </c>
      <c r="BC26">
        <v>0.38888888888888901</v>
      </c>
      <c r="BD26">
        <v>0.58333333333333304</v>
      </c>
      <c r="BE26">
        <v>0.41666666666666702</v>
      </c>
      <c r="BF26">
        <v>2.5277777777777799</v>
      </c>
      <c r="BG26">
        <v>0.63194444444444398</v>
      </c>
      <c r="BH26">
        <v>63.19</v>
      </c>
    </row>
    <row r="27" spans="1:62" x14ac:dyDescent="0.5">
      <c r="B27">
        <f>COUNTIF(index_location[province],C27)</f>
        <v>2</v>
      </c>
      <c r="C27" t="s">
        <v>19</v>
      </c>
      <c r="D27" t="str">
        <v>Urban</v>
      </c>
      <c r="H27">
        <v>0.17975981729089899</v>
      </c>
      <c r="I27">
        <v>7.9873827791986401E-2</v>
      </c>
      <c r="J27">
        <v>0.24997130495390599</v>
      </c>
      <c r="K27">
        <v>0.218495863151663</v>
      </c>
      <c r="L27">
        <v>7.6056429511996704E-2</v>
      </c>
      <c r="M27">
        <v>0.347368530020704</v>
      </c>
      <c r="N27">
        <v>7.6137534832232706E-2</v>
      </c>
      <c r="O27">
        <v>4.6936808681057401E-2</v>
      </c>
      <c r="P27">
        <v>3.14386282457461E-2</v>
      </c>
      <c r="Q27">
        <v>0.53533707933426999</v>
      </c>
      <c r="R27">
        <v>0.61194029850746301</v>
      </c>
      <c r="S27">
        <v>0.710280373831776</v>
      </c>
      <c r="T27">
        <v>61.92</v>
      </c>
      <c r="U27">
        <v>4</v>
      </c>
      <c r="V27">
        <v>0.56209150326797397</v>
      </c>
      <c r="W27">
        <v>0.52941176470588203</v>
      </c>
      <c r="X27">
        <v>54.58</v>
      </c>
      <c r="Y27">
        <v>4</v>
      </c>
      <c r="Z27">
        <v>0.43790849673202598</v>
      </c>
      <c r="AA27">
        <v>0.77611940298507498</v>
      </c>
      <c r="AB27">
        <v>0.109756097560976</v>
      </c>
      <c r="AC27">
        <v>0.16993464052287599</v>
      </c>
      <c r="AD27">
        <v>9.1503267973856203E-2</v>
      </c>
      <c r="AE27">
        <v>0.69934640522875802</v>
      </c>
      <c r="AF27">
        <v>0.78301886792452802</v>
      </c>
      <c r="AG27">
        <v>0.40522875816993498</v>
      </c>
      <c r="AH27">
        <v>0.29139072847682101</v>
      </c>
      <c r="AI27">
        <v>41.82</v>
      </c>
      <c r="AJ27">
        <v>4</v>
      </c>
      <c r="AK27">
        <v>0.16447368421052599</v>
      </c>
      <c r="AL27">
        <v>0.16993464052287599</v>
      </c>
      <c r="AM27">
        <v>0.97014925373134298</v>
      </c>
      <c r="AN27">
        <v>0.33333333333333298</v>
      </c>
      <c r="AO27">
        <v>0.16993464052287599</v>
      </c>
      <c r="AP27">
        <v>0.17307692307692299</v>
      </c>
      <c r="AQ27">
        <v>0.269230769230769</v>
      </c>
      <c r="AR27">
        <v>0.55769230769230804</v>
      </c>
      <c r="AS27">
        <v>0.98130841121495305</v>
      </c>
      <c r="AT27">
        <v>1.86915887850467E-2</v>
      </c>
      <c r="AU27">
        <v>7.4766355140186896E-2</v>
      </c>
      <c r="AV27">
        <v>0.18300653594771199</v>
      </c>
      <c r="AW27">
        <v>33.880000000000003</v>
      </c>
      <c r="AX27">
        <v>0.380814082775497</v>
      </c>
      <c r="AY27">
        <v>0.619185917224503</v>
      </c>
      <c r="AZ27">
        <v>0.54575163398692805</v>
      </c>
      <c r="BA27">
        <v>0.454248366013072</v>
      </c>
      <c r="BB27">
        <v>0.41824518506387198</v>
      </c>
      <c r="BC27">
        <v>0.58175481493612802</v>
      </c>
      <c r="BD27">
        <v>0.33879987028407099</v>
      </c>
      <c r="BE27">
        <v>0.66120012971592901</v>
      </c>
      <c r="BF27">
        <v>1.6836107721103699</v>
      </c>
      <c r="BG27">
        <v>0.42090269302759198</v>
      </c>
      <c r="BH27">
        <v>42.09</v>
      </c>
    </row>
    <row r="28" spans="1:62" x14ac:dyDescent="0.5">
      <c r="B28">
        <f>COUNTIF(index_location[province],C28)</f>
        <v>2</v>
      </c>
      <c r="C28" t="s">
        <v>20</v>
      </c>
      <c r="D28" t="str">
        <v>Rural</v>
      </c>
      <c r="H28">
        <v>0.15923661030334499</v>
      </c>
      <c r="I28">
        <v>0.123154427696498</v>
      </c>
      <c r="J28">
        <v>0.19374217722999401</v>
      </c>
      <c r="K28">
        <v>0.31110446161478</v>
      </c>
      <c r="L28">
        <v>0.14702866140749299</v>
      </c>
      <c r="M28">
        <v>0.14773097441223701</v>
      </c>
      <c r="N28">
        <v>5.9502517223105497E-2</v>
      </c>
      <c r="O28">
        <v>0.13571375663787399</v>
      </c>
      <c r="P28">
        <v>9.1456880754107794E-2</v>
      </c>
      <c r="Q28">
        <v>0.60371978209056898</v>
      </c>
      <c r="R28">
        <v>0.64285714285714302</v>
      </c>
      <c r="S28">
        <v>0.679245283018868</v>
      </c>
      <c r="T28">
        <v>64.19</v>
      </c>
      <c r="U28">
        <v>5</v>
      </c>
      <c r="V28">
        <v>0.46067415730337102</v>
      </c>
      <c r="W28">
        <v>0.28089887640449401</v>
      </c>
      <c r="X28">
        <v>37.08</v>
      </c>
      <c r="Y28">
        <v>5</v>
      </c>
      <c r="Z28">
        <v>0.15730337078651699</v>
      </c>
      <c r="AA28">
        <v>0.64285714285714302</v>
      </c>
      <c r="AB28">
        <v>5.8823529411764698E-2</v>
      </c>
      <c r="AC28">
        <v>4.49438202247191E-2</v>
      </c>
      <c r="AD28">
        <v>0</v>
      </c>
      <c r="AE28">
        <v>0.61363636363636398</v>
      </c>
      <c r="AF28">
        <v>0.55555555555555602</v>
      </c>
      <c r="AG28">
        <v>0.449438202247191</v>
      </c>
      <c r="AH28">
        <v>0.43820224719101097</v>
      </c>
      <c r="AI28">
        <v>32.9</v>
      </c>
      <c r="AJ28">
        <v>5</v>
      </c>
      <c r="AK28">
        <v>0.30337078651685401</v>
      </c>
      <c r="AL28">
        <v>0.35955056179775302</v>
      </c>
      <c r="AM28">
        <v>0.71428571428571397</v>
      </c>
      <c r="AN28">
        <v>0.5</v>
      </c>
      <c r="AO28">
        <v>0.101123595505618</v>
      </c>
      <c r="AP28">
        <v>0.25</v>
      </c>
      <c r="AQ28">
        <v>0</v>
      </c>
      <c r="AR28">
        <v>0.875</v>
      </c>
      <c r="AS28">
        <v>0.92592592592592604</v>
      </c>
      <c r="AT28">
        <v>0.12962962962963001</v>
      </c>
      <c r="AU28">
        <v>9.4339622641509399E-2</v>
      </c>
      <c r="AV28">
        <v>0.37078651685393299</v>
      </c>
      <c r="AW28">
        <v>38.53</v>
      </c>
      <c r="AX28">
        <v>0.35805926401114002</v>
      </c>
      <c r="AY28">
        <v>0.64194073598886003</v>
      </c>
      <c r="AZ28">
        <v>0.37078651685393299</v>
      </c>
      <c r="BA28">
        <v>0.62921348314606695</v>
      </c>
      <c r="BB28">
        <v>0.32897335910114101</v>
      </c>
      <c r="BC28">
        <v>0.67102664089885899</v>
      </c>
      <c r="BD28">
        <v>0.38533436276307798</v>
      </c>
      <c r="BE28">
        <v>0.61466563723692202</v>
      </c>
      <c r="BF28">
        <v>1.4431535027292901</v>
      </c>
      <c r="BG28">
        <v>0.36078837568232303</v>
      </c>
      <c r="BH28">
        <v>36.08</v>
      </c>
    </row>
    <row r="29" spans="1:62" x14ac:dyDescent="0.5">
      <c r="B29">
        <f>COUNTIF(index_location[province],C29)</f>
        <v>2</v>
      </c>
      <c r="C29" t="s">
        <v>21</v>
      </c>
      <c r="D29" t="str">
        <v>Urban</v>
      </c>
      <c r="H29">
        <v>0.124442576573093</v>
      </c>
      <c r="I29">
        <v>3.2702915681639098E-2</v>
      </c>
      <c r="J29">
        <v>0.108722664433751</v>
      </c>
      <c r="K29">
        <v>0.39041699917459799</v>
      </c>
      <c r="L29">
        <v>0.19071004409350301</v>
      </c>
      <c r="M29">
        <v>0.16336744908173501</v>
      </c>
      <c r="N29">
        <v>1.38888888888889E-2</v>
      </c>
      <c r="O29">
        <v>0.126963402715282</v>
      </c>
      <c r="P29">
        <v>9.0022010034808003E-2</v>
      </c>
      <c r="Q29">
        <v>0.37455197132616502</v>
      </c>
      <c r="R29">
        <v>0.5</v>
      </c>
      <c r="S29">
        <v>0.84090909090909105</v>
      </c>
      <c r="T29">
        <v>57.18</v>
      </c>
      <c r="U29">
        <v>6</v>
      </c>
      <c r="V29">
        <v>0.87096774193548399</v>
      </c>
      <c r="W29">
        <v>0.82258064516129004</v>
      </c>
      <c r="X29">
        <v>84.68</v>
      </c>
      <c r="Y29">
        <v>6</v>
      </c>
      <c r="Z29">
        <v>0.70967741935483897</v>
      </c>
      <c r="AA29">
        <v>0.43181818181818199</v>
      </c>
      <c r="AB29">
        <v>0.13157894736842099</v>
      </c>
      <c r="AC29">
        <v>0.40322580645161299</v>
      </c>
      <c r="AD29">
        <v>0.209677419354839</v>
      </c>
      <c r="AE29">
        <v>0.70967741935483897</v>
      </c>
      <c r="AF29">
        <v>0.54545454545454497</v>
      </c>
      <c r="AG29">
        <v>0.62903225806451601</v>
      </c>
      <c r="AH29">
        <v>0.51612903225806495</v>
      </c>
      <c r="AI29">
        <v>47.63</v>
      </c>
      <c r="AJ29">
        <v>6</v>
      </c>
      <c r="AK29">
        <v>0.34426229508196698</v>
      </c>
      <c r="AL29">
        <v>0.29032258064516098</v>
      </c>
      <c r="AM29">
        <v>0.95454545454545503</v>
      </c>
      <c r="AN29">
        <v>0.4</v>
      </c>
      <c r="AO29">
        <v>0.241935483870968</v>
      </c>
      <c r="AP29">
        <v>0.36</v>
      </c>
      <c r="AQ29">
        <v>0.46</v>
      </c>
      <c r="AR29">
        <v>0.34</v>
      </c>
      <c r="AS29">
        <v>0.95454545454545503</v>
      </c>
      <c r="AT29">
        <v>9.3023255813953501E-2</v>
      </c>
      <c r="AU29">
        <v>0.25</v>
      </c>
      <c r="AV29">
        <v>0.56451612903225801</v>
      </c>
      <c r="AW29">
        <v>43.78</v>
      </c>
      <c r="AX29">
        <v>0.42817964592158098</v>
      </c>
      <c r="AY29">
        <v>0.57182035407841902</v>
      </c>
      <c r="AZ29">
        <v>0.84677419354838701</v>
      </c>
      <c r="BA29">
        <v>0.15322580645161299</v>
      </c>
      <c r="BB29">
        <v>0.47625233660887301</v>
      </c>
      <c r="BC29">
        <v>0.52374766339112699</v>
      </c>
      <c r="BD29">
        <v>0.43776255446126799</v>
      </c>
      <c r="BE29">
        <v>0.56223744553873201</v>
      </c>
      <c r="BF29">
        <v>2.1889687305401102</v>
      </c>
      <c r="BG29">
        <v>0.547242182635027</v>
      </c>
      <c r="BH29">
        <v>54.72</v>
      </c>
    </row>
    <row r="30" spans="1:62" x14ac:dyDescent="0.5">
      <c r="B30">
        <f>COUNTIF(index_location[province],C30)</f>
        <v>2</v>
      </c>
      <c r="C30" t="s">
        <v>22</v>
      </c>
      <c r="D30" t="str">
        <v>Rural</v>
      </c>
      <c r="H30">
        <v>0.19600695834988599</v>
      </c>
      <c r="I30">
        <v>0.109900020614306</v>
      </c>
      <c r="J30">
        <v>0.14760028505329301</v>
      </c>
      <c r="K30">
        <v>0.18533346562431</v>
      </c>
      <c r="L30">
        <v>6.9532937271268996E-2</v>
      </c>
      <c r="M30">
        <v>6.7035558780841803E-2</v>
      </c>
      <c r="N30">
        <v>4.5530913978494597E-2</v>
      </c>
      <c r="O30">
        <v>9.0545733217354402E-2</v>
      </c>
      <c r="P30">
        <v>4.9594823415578103E-2</v>
      </c>
      <c r="Q30">
        <v>0.42284786764265803</v>
      </c>
      <c r="R30">
        <v>0.1875</v>
      </c>
      <c r="S30">
        <v>0.45833333333333298</v>
      </c>
      <c r="T30">
        <v>35.619999999999997</v>
      </c>
      <c r="U30">
        <v>7</v>
      </c>
      <c r="V30">
        <v>0.44</v>
      </c>
      <c r="W30">
        <v>0.133333333333333</v>
      </c>
      <c r="X30">
        <v>28.67</v>
      </c>
      <c r="Y30">
        <v>7</v>
      </c>
      <c r="Z30">
        <v>0.21333333333333299</v>
      </c>
      <c r="AA30">
        <v>0.4</v>
      </c>
      <c r="AB30">
        <v>3.5714285714285698E-2</v>
      </c>
      <c r="AC30">
        <v>0.08</v>
      </c>
      <c r="AD30">
        <v>2.66666666666667E-2</v>
      </c>
      <c r="AE30">
        <v>0.37333333333333302</v>
      </c>
      <c r="AF30">
        <v>0.65384615384615397</v>
      </c>
      <c r="AG30">
        <v>0.62666666666666704</v>
      </c>
      <c r="AH30">
        <v>0.175438596491228</v>
      </c>
      <c r="AI30">
        <v>28.72</v>
      </c>
      <c r="AJ30">
        <v>7</v>
      </c>
      <c r="AK30">
        <v>0.108108108108108</v>
      </c>
      <c r="AL30">
        <v>0.18666666666666701</v>
      </c>
      <c r="AM30">
        <v>0.9375</v>
      </c>
      <c r="AN30">
        <v>1</v>
      </c>
      <c r="AO30">
        <v>0.18666666666666701</v>
      </c>
      <c r="AP30">
        <v>0.20833333333333301</v>
      </c>
      <c r="AQ30">
        <v>0</v>
      </c>
      <c r="AR30">
        <v>0.20833333333333301</v>
      </c>
      <c r="AS30">
        <v>0.96428571428571397</v>
      </c>
      <c r="AT30">
        <v>4.3478260869565202E-2</v>
      </c>
      <c r="AU30">
        <v>0.133333333333333</v>
      </c>
      <c r="AV30">
        <v>0.57333333333333303</v>
      </c>
      <c r="AW30">
        <v>37.92</v>
      </c>
      <c r="AX30">
        <v>0.64377293300800298</v>
      </c>
      <c r="AY30">
        <v>0.35622706699199702</v>
      </c>
      <c r="AZ30">
        <v>0.28666666666666701</v>
      </c>
      <c r="BA30">
        <v>0.71333333333333304</v>
      </c>
      <c r="BB30">
        <v>0.28722211511685197</v>
      </c>
      <c r="BC30">
        <v>0.71277788488314797</v>
      </c>
      <c r="BD30">
        <v>0.37916989582750499</v>
      </c>
      <c r="BE30">
        <v>0.62083010417249496</v>
      </c>
      <c r="BF30">
        <v>1.5968316106190299</v>
      </c>
      <c r="BG30">
        <v>0.39920790265475697</v>
      </c>
      <c r="BH30">
        <v>39.92</v>
      </c>
    </row>
    <row r="31" spans="1:62" x14ac:dyDescent="0.5">
      <c r="B31">
        <f>COUNTIF(index_location[province],C31)</f>
        <v>2</v>
      </c>
      <c r="C31" t="s">
        <v>23</v>
      </c>
      <c r="D31" t="str">
        <v>Urban</v>
      </c>
      <c r="H31">
        <v>0.166401638937548</v>
      </c>
      <c r="I31">
        <v>0.15082846003898601</v>
      </c>
      <c r="J31">
        <v>0.198691660583592</v>
      </c>
      <c r="K31">
        <v>0.189874192937423</v>
      </c>
      <c r="L31">
        <v>0.11102384928079299</v>
      </c>
      <c r="M31">
        <v>0.12528962791331599</v>
      </c>
      <c r="N31">
        <v>5.6560672514619902E-2</v>
      </c>
      <c r="O31">
        <v>9.5380737050829403E-2</v>
      </c>
      <c r="P31">
        <v>5.4727474972191298E-2</v>
      </c>
      <c r="Q31">
        <v>0.42903297682709401</v>
      </c>
      <c r="R31">
        <v>0.28571428571428598</v>
      </c>
      <c r="S31">
        <v>0.5</v>
      </c>
      <c r="T31">
        <v>40.49</v>
      </c>
      <c r="U31">
        <v>8</v>
      </c>
      <c r="V31">
        <v>0.5</v>
      </c>
      <c r="W31">
        <v>0.23529411764705899</v>
      </c>
      <c r="X31">
        <v>36.76</v>
      </c>
      <c r="Y31">
        <v>8</v>
      </c>
      <c r="Z31">
        <v>0.41176470588235298</v>
      </c>
      <c r="AA31">
        <v>0.57142857142857095</v>
      </c>
      <c r="AB31">
        <v>0</v>
      </c>
      <c r="AC31">
        <v>0.29411764705882398</v>
      </c>
      <c r="AD31">
        <v>0.11764705882352899</v>
      </c>
      <c r="AE31">
        <v>0.5</v>
      </c>
      <c r="AF31">
        <v>0.875</v>
      </c>
      <c r="AG31">
        <v>0.82352941176470595</v>
      </c>
      <c r="AH31">
        <v>0.33333333333333298</v>
      </c>
      <c r="AI31">
        <v>43.63</v>
      </c>
      <c r="AJ31">
        <v>8</v>
      </c>
      <c r="AK31">
        <v>9.0909090909090898E-2</v>
      </c>
      <c r="AL31">
        <v>0.17647058823529399</v>
      </c>
      <c r="AM31">
        <v>1</v>
      </c>
      <c r="AN31">
        <v>0</v>
      </c>
      <c r="AO31">
        <v>0.17647058823529399</v>
      </c>
      <c r="AP31">
        <v>0.5</v>
      </c>
      <c r="AQ31">
        <v>0.05</v>
      </c>
      <c r="AR31">
        <v>0</v>
      </c>
      <c r="AS31">
        <v>1</v>
      </c>
      <c r="AT31">
        <v>0.2</v>
      </c>
      <c r="AU31">
        <v>0.214285714285714</v>
      </c>
      <c r="AV31">
        <v>0.64705882352941202</v>
      </c>
      <c r="AW31">
        <v>33.79</v>
      </c>
      <c r="AX31">
        <v>0.59508424581954</v>
      </c>
      <c r="AY31">
        <v>0.40491575418046</v>
      </c>
      <c r="AZ31">
        <v>0.36764705882352899</v>
      </c>
      <c r="BA31">
        <v>0.63235294117647101</v>
      </c>
      <c r="BB31">
        <v>0.43631341425459103</v>
      </c>
      <c r="BC31">
        <v>0.56368658574540897</v>
      </c>
      <c r="BD31">
        <v>0.33793290043289997</v>
      </c>
      <c r="BE31">
        <v>0.66206709956709997</v>
      </c>
      <c r="BF31">
        <v>1.7369776193305599</v>
      </c>
      <c r="BG31">
        <v>0.43424440483263999</v>
      </c>
      <c r="BH31">
        <v>43.42</v>
      </c>
    </row>
    <row r="32" spans="1:62" x14ac:dyDescent="0.5">
      <c r="B32">
        <f>COUNTIF(index_location[province],C32)</f>
        <v>2</v>
      </c>
      <c r="C32" t="s">
        <v>24</v>
      </c>
      <c r="D32" t="str">
        <v>Rural</v>
      </c>
      <c r="H32">
        <v>0.101061937268834</v>
      </c>
      <c r="I32">
        <v>5.1282051282051301E-2</v>
      </c>
      <c r="J32">
        <v>0.14197851697851699</v>
      </c>
      <c r="K32">
        <v>0.225475285820113</v>
      </c>
      <c r="L32">
        <v>0.151963501963502</v>
      </c>
      <c r="M32">
        <v>0.50725725725725701</v>
      </c>
      <c r="N32">
        <v>5.7471264367816098E-2</v>
      </c>
      <c r="O32">
        <v>0.151910531220876</v>
      </c>
      <c r="P32">
        <v>0.20099330099330101</v>
      </c>
      <c r="Q32">
        <v>0.58268002322880397</v>
      </c>
      <c r="R32">
        <v>6.25E-2</v>
      </c>
      <c r="S32">
        <v>0.34210526315789502</v>
      </c>
      <c r="T32">
        <v>32.909999999999997</v>
      </c>
      <c r="U32">
        <v>9</v>
      </c>
      <c r="V32">
        <v>0.30952380952380998</v>
      </c>
      <c r="W32">
        <v>0.30952380952380998</v>
      </c>
      <c r="X32">
        <v>30.95</v>
      </c>
      <c r="Y32">
        <v>9</v>
      </c>
      <c r="Z32">
        <v>0.38095238095238099</v>
      </c>
      <c r="AA32">
        <v>0.4375</v>
      </c>
      <c r="AB32">
        <v>0.42857142857142899</v>
      </c>
      <c r="AC32">
        <v>0.119047619047619</v>
      </c>
      <c r="AD32">
        <v>0.14285714285714299</v>
      </c>
      <c r="AE32">
        <v>0.90476190476190499</v>
      </c>
      <c r="AF32">
        <v>0.157894736842105</v>
      </c>
      <c r="AG32">
        <v>0.59523809523809501</v>
      </c>
      <c r="AH32">
        <v>0.38095238095238099</v>
      </c>
      <c r="AI32">
        <v>39.42</v>
      </c>
      <c r="AJ32">
        <v>9</v>
      </c>
      <c r="AK32">
        <v>0.476190476190476</v>
      </c>
      <c r="AL32">
        <v>0.66666666666666696</v>
      </c>
      <c r="AM32">
        <v>1</v>
      </c>
      <c r="AN32">
        <v>0</v>
      </c>
      <c r="AO32">
        <v>7.1428571428571397E-2</v>
      </c>
      <c r="AP32">
        <v>0.2</v>
      </c>
      <c r="AQ32">
        <v>0.6</v>
      </c>
      <c r="AR32">
        <v>0.5</v>
      </c>
      <c r="AS32">
        <v>1</v>
      </c>
      <c r="AT32">
        <v>2.6315789473684199E-2</v>
      </c>
      <c r="AU32">
        <v>0.157894736842105</v>
      </c>
      <c r="AV32">
        <v>0.80952380952380998</v>
      </c>
      <c r="AW32">
        <v>45.9</v>
      </c>
      <c r="AX32">
        <v>0.67090490453776697</v>
      </c>
      <c r="AY32">
        <v>0.32909509546223298</v>
      </c>
      <c r="AZ32">
        <v>0.30952380952380998</v>
      </c>
      <c r="BA32">
        <v>0.69047619047619002</v>
      </c>
      <c r="BB32">
        <v>0.39419729880256199</v>
      </c>
      <c r="BC32">
        <v>0.60580270119743795</v>
      </c>
      <c r="BD32">
        <v>0.45900167084377602</v>
      </c>
      <c r="BE32">
        <v>0.54099832915622403</v>
      </c>
      <c r="BF32">
        <v>1.83362768370792</v>
      </c>
      <c r="BG32">
        <v>0.45840692092697899</v>
      </c>
      <c r="BH32">
        <v>45.84</v>
      </c>
    </row>
    <row r="33" spans="2:60" x14ac:dyDescent="0.5">
      <c r="B33">
        <f>COUNTIF(index_location[province],C33)</f>
        <v>2</v>
      </c>
      <c r="C33" t="s">
        <v>25</v>
      </c>
      <c r="D33" t="str">
        <v>Urban</v>
      </c>
      <c r="H33">
        <v>0.108375660727413</v>
      </c>
      <c r="I33">
        <v>1.9789734075448401E-2</v>
      </c>
      <c r="J33">
        <v>0.105194032158318</v>
      </c>
      <c r="K33">
        <v>0.32686389518116499</v>
      </c>
      <c r="L33">
        <v>0.122810239885428</v>
      </c>
      <c r="M33">
        <v>0.39437499999999998</v>
      </c>
      <c r="N33">
        <v>7.5633828506576406E-2</v>
      </c>
      <c r="O33">
        <v>7.7808176100628901E-2</v>
      </c>
      <c r="P33">
        <v>2.1748299319727899E-2</v>
      </c>
      <c r="Q33">
        <v>0.53010662177328804</v>
      </c>
      <c r="R33">
        <v>4.8780487804878099E-2</v>
      </c>
      <c r="S33">
        <v>0.140845070422535</v>
      </c>
      <c r="T33">
        <v>23.99</v>
      </c>
      <c r="U33">
        <v>10</v>
      </c>
      <c r="V33">
        <v>0.41111111111111098</v>
      </c>
      <c r="W33">
        <v>0.4</v>
      </c>
      <c r="X33">
        <v>40.56</v>
      </c>
      <c r="Y33">
        <v>10</v>
      </c>
      <c r="Z33">
        <v>0.45555555555555599</v>
      </c>
      <c r="AA33">
        <v>0.707317073170732</v>
      </c>
      <c r="AB33">
        <v>0.269230769230769</v>
      </c>
      <c r="AC33">
        <v>0.16666666666666699</v>
      </c>
      <c r="AD33">
        <v>0.11111111111111099</v>
      </c>
      <c r="AE33">
        <v>0.78888888888888897</v>
      </c>
      <c r="AF33">
        <v>0.77464788732394396</v>
      </c>
      <c r="AG33">
        <v>0.75555555555555598</v>
      </c>
      <c r="AH33">
        <v>0.123595505617978</v>
      </c>
      <c r="AI33">
        <v>46.14</v>
      </c>
      <c r="AJ33">
        <v>10</v>
      </c>
      <c r="AK33">
        <v>0.30337078651685401</v>
      </c>
      <c r="AL33">
        <v>0.36666666666666697</v>
      </c>
      <c r="AM33">
        <v>0.95121951219512202</v>
      </c>
      <c r="AN33">
        <v>0</v>
      </c>
      <c r="AO33">
        <v>0.122222222222222</v>
      </c>
      <c r="AP33">
        <v>0.36666666666666697</v>
      </c>
      <c r="AQ33">
        <v>0.3</v>
      </c>
      <c r="AR33">
        <v>0.266666666666667</v>
      </c>
      <c r="AS33">
        <v>0.98591549295774605</v>
      </c>
      <c r="AT33">
        <v>9.85915492957746E-2</v>
      </c>
      <c r="AU33">
        <v>0.21126760563380301</v>
      </c>
      <c r="AV33">
        <v>0.55555555555555602</v>
      </c>
      <c r="AW33">
        <v>37.729999999999997</v>
      </c>
      <c r="AX33">
        <v>0.76008927333309895</v>
      </c>
      <c r="AY33">
        <v>0.239910726666901</v>
      </c>
      <c r="AZ33">
        <v>0.405555555555556</v>
      </c>
      <c r="BA33">
        <v>0.594444444444444</v>
      </c>
      <c r="BB33">
        <v>0.46139655701346699</v>
      </c>
      <c r="BC33">
        <v>0.53860344298653295</v>
      </c>
      <c r="BD33">
        <v>0.37734522703142298</v>
      </c>
      <c r="BE33">
        <v>0.62265477296857696</v>
      </c>
      <c r="BF33">
        <v>2.0043866129335499</v>
      </c>
      <c r="BG33">
        <v>0.50109665323338604</v>
      </c>
      <c r="BH33">
        <v>50.11</v>
      </c>
    </row>
    <row r="34" spans="2:60" x14ac:dyDescent="0.5">
      <c r="D34" t="str">
        <v>Rural</v>
      </c>
      <c r="H34">
        <v>0.239141583864006</v>
      </c>
      <c r="I34">
        <v>9.9206349206349201E-2</v>
      </c>
      <c r="J34">
        <v>0.231511544011544</v>
      </c>
      <c r="K34">
        <v>0.18496699714251</v>
      </c>
      <c r="L34">
        <v>9.5225090304924695E-2</v>
      </c>
      <c r="M34">
        <v>1.9527902034682399E-2</v>
      </c>
      <c r="N34">
        <v>7.8989139515455303E-2</v>
      </c>
      <c r="O34">
        <v>0.12840653728294199</v>
      </c>
      <c r="P34">
        <v>2.92118617961315E-2</v>
      </c>
      <c r="Q34">
        <v>0.42176947745708399</v>
      </c>
      <c r="R34">
        <v>0.375</v>
      </c>
      <c r="S34">
        <v>0.68421052631578905</v>
      </c>
      <c r="T34">
        <v>49.37</v>
      </c>
      <c r="U34">
        <v>11</v>
      </c>
      <c r="V34">
        <v>0.34736842105263199</v>
      </c>
      <c r="W34">
        <v>0.30526315789473701</v>
      </c>
      <c r="X34">
        <v>32.630000000000003</v>
      </c>
      <c r="Y34">
        <v>11</v>
      </c>
      <c r="Z34">
        <v>0.336842105263158</v>
      </c>
      <c r="AA34">
        <v>0.93548387096774199</v>
      </c>
      <c r="AB34">
        <v>8.3333333333333301E-2</v>
      </c>
      <c r="AC34">
        <v>0.30526315789473701</v>
      </c>
      <c r="AD34">
        <v>6.3157894736842093E-2</v>
      </c>
      <c r="AE34">
        <v>0.6</v>
      </c>
      <c r="AF34">
        <v>0.89473684210526305</v>
      </c>
      <c r="AG34">
        <v>0.4</v>
      </c>
      <c r="AH34">
        <v>0.47368421052631599</v>
      </c>
      <c r="AI34">
        <v>45.47</v>
      </c>
      <c r="AJ34">
        <v>11</v>
      </c>
      <c r="AK34">
        <v>0.48936170212766</v>
      </c>
      <c r="AL34">
        <v>0.53684210526315801</v>
      </c>
      <c r="AM34">
        <v>0.96875</v>
      </c>
      <c r="AN34">
        <v>0</v>
      </c>
      <c r="AO34">
        <v>9.4736842105263203E-2</v>
      </c>
      <c r="AP34">
        <v>0.39839901477832501</v>
      </c>
      <c r="AQ34">
        <v>0.70443349753694595</v>
      </c>
      <c r="AR34">
        <v>0.425492610837438</v>
      </c>
      <c r="AS34">
        <v>1</v>
      </c>
      <c r="AT34">
        <v>1.7543859649122799E-2</v>
      </c>
      <c r="AU34">
        <v>0.58928571428571397</v>
      </c>
      <c r="AV34">
        <v>0.38947368421052603</v>
      </c>
      <c r="AW34">
        <v>46.79</v>
      </c>
      <c r="AX34">
        <v>0.50633999874237601</v>
      </c>
      <c r="AY34">
        <v>0.49366000125762399</v>
      </c>
      <c r="AZ34">
        <v>0.326315789473684</v>
      </c>
      <c r="BA34">
        <v>0.673684210526316</v>
      </c>
      <c r="BB34">
        <v>0.454722379425266</v>
      </c>
      <c r="BC34">
        <v>0.54527762057473395</v>
      </c>
      <c r="BD34">
        <v>0.46785991923284598</v>
      </c>
      <c r="BE34">
        <v>0.53214008076715402</v>
      </c>
      <c r="BF34">
        <v>1.7552380868741699</v>
      </c>
      <c r="BG34">
        <v>0.43880952171854298</v>
      </c>
      <c r="BH34">
        <v>43.88</v>
      </c>
    </row>
    <row r="35" spans="2:60" x14ac:dyDescent="0.5">
      <c r="D35" t="str">
        <v>Urban</v>
      </c>
      <c r="H35">
        <v>0.15358544360148901</v>
      </c>
      <c r="I35">
        <v>8.5817188276204701E-2</v>
      </c>
      <c r="J35">
        <v>0.146030948207719</v>
      </c>
      <c r="K35">
        <v>0.17697752071471301</v>
      </c>
      <c r="L35">
        <v>9.7186350075500999E-2</v>
      </c>
      <c r="M35">
        <v>1.6406250000000001E-2</v>
      </c>
      <c r="N35">
        <v>0.113782051282051</v>
      </c>
      <c r="O35">
        <v>0.21479378326076401</v>
      </c>
      <c r="P35">
        <v>4.5187368972746299E-2</v>
      </c>
      <c r="Q35">
        <v>0.39668325041459401</v>
      </c>
      <c r="R35">
        <v>0.52173913043478304</v>
      </c>
      <c r="S35">
        <v>0.80487804878048796</v>
      </c>
      <c r="T35">
        <v>57.44</v>
      </c>
      <c r="U35">
        <v>12</v>
      </c>
      <c r="V35">
        <v>0.41791044776119401</v>
      </c>
      <c r="W35">
        <v>0.38805970149253699</v>
      </c>
      <c r="X35">
        <v>40.299999999999997</v>
      </c>
      <c r="Y35">
        <v>12</v>
      </c>
      <c r="Z35">
        <v>0.34328358208955201</v>
      </c>
      <c r="AA35">
        <v>0.95652173913043503</v>
      </c>
      <c r="AB35">
        <v>4.5454545454545497E-2</v>
      </c>
      <c r="AC35">
        <v>0.328358208955224</v>
      </c>
      <c r="AD35">
        <v>4.47761194029851E-2</v>
      </c>
      <c r="AE35">
        <v>0.61194029850746301</v>
      </c>
      <c r="AF35">
        <v>0.80487804878048796</v>
      </c>
      <c r="AG35">
        <v>0.41791044776119401</v>
      </c>
      <c r="AH35">
        <v>0.402985074626866</v>
      </c>
      <c r="AI35">
        <v>43.96</v>
      </c>
      <c r="AJ35">
        <v>12</v>
      </c>
      <c r="AK35">
        <v>0.38805970149253699</v>
      </c>
      <c r="AL35">
        <v>0.52238805970149205</v>
      </c>
      <c r="AM35">
        <v>0.95652173913043503</v>
      </c>
      <c r="AN35">
        <v>1</v>
      </c>
      <c r="AO35">
        <v>8.9552238805970102E-2</v>
      </c>
      <c r="AP35">
        <v>0.11363636363636399</v>
      </c>
      <c r="AQ35">
        <v>0.61363636363636398</v>
      </c>
      <c r="AR35">
        <v>0.38636363636363602</v>
      </c>
      <c r="AS35">
        <v>0.95121951219512202</v>
      </c>
      <c r="AT35">
        <v>0.15</v>
      </c>
      <c r="AU35">
        <v>0.80487804878048796</v>
      </c>
      <c r="AV35">
        <v>0.37313432835820898</v>
      </c>
      <c r="AW35">
        <v>52.91</v>
      </c>
      <c r="AX35">
        <v>0.42556652345671198</v>
      </c>
      <c r="AY35">
        <v>0.57443347654328802</v>
      </c>
      <c r="AZ35">
        <v>0.402985074626866</v>
      </c>
      <c r="BA35">
        <v>0.59701492537313405</v>
      </c>
      <c r="BB35">
        <v>0.43956756274541697</v>
      </c>
      <c r="BC35">
        <v>0.56043243725458303</v>
      </c>
      <c r="BD35">
        <v>0.52911583267505102</v>
      </c>
      <c r="BE35">
        <v>0.47088416732494898</v>
      </c>
      <c r="BF35">
        <v>1.7972349935040499</v>
      </c>
      <c r="BG35">
        <v>0.44930874837601098</v>
      </c>
      <c r="BH35">
        <v>44.93</v>
      </c>
    </row>
    <row r="36" spans="2:60" x14ac:dyDescent="0.5">
      <c r="D36" t="str">
        <v>Rural</v>
      </c>
      <c r="H36">
        <v>9.2424903139188899E-2</v>
      </c>
      <c r="I36">
        <v>1.5151515151515201E-2</v>
      </c>
      <c r="J36">
        <v>0.193173483493251</v>
      </c>
      <c r="K36">
        <v>0.23251928838873701</v>
      </c>
      <c r="L36">
        <v>0.20233421571861701</v>
      </c>
      <c r="M36">
        <v>0.35359354413702199</v>
      </c>
      <c r="N36">
        <v>3.6139821992535202E-2</v>
      </c>
      <c r="O36">
        <v>2.5656220322886999E-2</v>
      </c>
      <c r="P36">
        <v>6.0546139401548897E-2</v>
      </c>
      <c r="Q36">
        <v>0.54773777985559202</v>
      </c>
      <c r="R36">
        <v>0.28571428571428598</v>
      </c>
      <c r="S36">
        <v>0.35294117647058798</v>
      </c>
      <c r="T36">
        <v>39.549999999999997</v>
      </c>
      <c r="U36">
        <v>13</v>
      </c>
      <c r="V36">
        <v>0.12903225806451599</v>
      </c>
      <c r="W36">
        <v>7.5268817204301106E-2</v>
      </c>
      <c r="X36">
        <v>10.220000000000001</v>
      </c>
      <c r="Y36">
        <v>13</v>
      </c>
      <c r="Z36">
        <v>7.5268817204301106E-2</v>
      </c>
      <c r="AA36">
        <v>0.85714285714285698</v>
      </c>
      <c r="AB36">
        <v>0.05</v>
      </c>
      <c r="AC36">
        <v>0.19354838709677399</v>
      </c>
      <c r="AD36">
        <v>0</v>
      </c>
      <c r="AE36">
        <v>0.37634408602150499</v>
      </c>
      <c r="AF36">
        <v>0.68571428571428605</v>
      </c>
      <c r="AG36">
        <v>0.82795698924731198</v>
      </c>
      <c r="AH36">
        <v>7.6086956521739094E-2</v>
      </c>
      <c r="AI36">
        <v>34.909999999999997</v>
      </c>
      <c r="AJ36">
        <v>13</v>
      </c>
      <c r="AK36">
        <v>0.25555555555555598</v>
      </c>
      <c r="AL36">
        <v>0.483870967741935</v>
      </c>
      <c r="AM36">
        <v>1</v>
      </c>
      <c r="AN36">
        <v>0</v>
      </c>
      <c r="AO36">
        <v>5.3763440860215103E-2</v>
      </c>
      <c r="AP36">
        <v>0</v>
      </c>
      <c r="AQ36">
        <v>0.25</v>
      </c>
      <c r="AR36">
        <v>0.11111111111111099</v>
      </c>
      <c r="AS36">
        <v>1</v>
      </c>
      <c r="AT36">
        <v>2.8571428571428598E-2</v>
      </c>
      <c r="AU36">
        <v>0.26470588235294101</v>
      </c>
      <c r="AV36">
        <v>0.17204301075268799</v>
      </c>
      <c r="AW36">
        <v>30.16</v>
      </c>
      <c r="AX36">
        <v>0.60453558598651103</v>
      </c>
      <c r="AY36">
        <v>0.39546441401348897</v>
      </c>
      <c r="AZ36">
        <v>0.102150537634409</v>
      </c>
      <c r="BA36">
        <v>0.89784946236559104</v>
      </c>
      <c r="BB36">
        <v>0.34911804210541902</v>
      </c>
      <c r="BC36">
        <v>0.65088195789458103</v>
      </c>
      <c r="BD36">
        <v>0.30163511641215601</v>
      </c>
      <c r="BE36">
        <v>0.69836488358784399</v>
      </c>
      <c r="BF36">
        <v>1.3574392821385</v>
      </c>
      <c r="BG36">
        <v>0.33935982053462399</v>
      </c>
      <c r="BH36">
        <v>33.94</v>
      </c>
    </row>
    <row r="37" spans="2:60" x14ac:dyDescent="0.5">
      <c r="D37" t="str">
        <v>Urban</v>
      </c>
      <c r="H37">
        <v>6.7264292796537506E-2</v>
      </c>
      <c r="I37">
        <v>6.0298102981029798E-2</v>
      </c>
      <c r="J37">
        <v>0.180112735979055</v>
      </c>
      <c r="K37">
        <v>0.17144047572750001</v>
      </c>
      <c r="L37">
        <v>0.21447514866282999</v>
      </c>
      <c r="M37">
        <v>0.27083134586235003</v>
      </c>
      <c r="N37">
        <v>2.0270270270270299E-2</v>
      </c>
      <c r="O37">
        <v>2.72326067282661E-2</v>
      </c>
      <c r="P37">
        <v>2.8970304533553801E-2</v>
      </c>
      <c r="Q37">
        <v>0.42440801457194899</v>
      </c>
      <c r="R37">
        <v>0.15</v>
      </c>
      <c r="S37">
        <v>0.45454545454545497</v>
      </c>
      <c r="T37">
        <v>34.299999999999997</v>
      </c>
      <c r="U37">
        <v>14</v>
      </c>
      <c r="V37">
        <v>0.39344262295082</v>
      </c>
      <c r="W37">
        <v>0.37704918032786899</v>
      </c>
      <c r="X37">
        <v>38.520000000000003</v>
      </c>
      <c r="Y37">
        <v>14</v>
      </c>
      <c r="Z37">
        <v>0.32786885245901598</v>
      </c>
      <c r="AA37">
        <v>0.6</v>
      </c>
      <c r="AB37">
        <v>5.5555555555555601E-2</v>
      </c>
      <c r="AC37">
        <v>0.32786885245901598</v>
      </c>
      <c r="AD37">
        <v>3.2786885245901599E-2</v>
      </c>
      <c r="AE37">
        <v>0.36065573770491799</v>
      </c>
      <c r="AF37">
        <v>0.5</v>
      </c>
      <c r="AG37">
        <v>0.80327868852458995</v>
      </c>
      <c r="AH37">
        <v>0.33333333333333298</v>
      </c>
      <c r="AI37">
        <v>37.130000000000003</v>
      </c>
      <c r="AJ37">
        <v>14</v>
      </c>
      <c r="AK37">
        <v>0.26229508196721302</v>
      </c>
      <c r="AL37">
        <v>0.37704918032786899</v>
      </c>
      <c r="AM37">
        <v>1</v>
      </c>
      <c r="AN37">
        <v>1</v>
      </c>
      <c r="AO37">
        <v>0.213114754098361</v>
      </c>
      <c r="AP37">
        <v>0.2</v>
      </c>
      <c r="AQ37">
        <v>0.42499999999999999</v>
      </c>
      <c r="AR37">
        <v>0.35</v>
      </c>
      <c r="AS37">
        <v>1</v>
      </c>
      <c r="AT37">
        <v>0.18181818181818199</v>
      </c>
      <c r="AU37">
        <v>0.40909090909090901</v>
      </c>
      <c r="AV37">
        <v>0.36065573770491799</v>
      </c>
      <c r="AW37">
        <v>48.16</v>
      </c>
      <c r="AX37">
        <v>0.65701551029419902</v>
      </c>
      <c r="AY37">
        <v>0.34298448970580098</v>
      </c>
      <c r="AZ37">
        <v>0.38524590163934402</v>
      </c>
      <c r="BA37">
        <v>0.61475409836065598</v>
      </c>
      <c r="BB37">
        <v>0.37126087836470401</v>
      </c>
      <c r="BC37">
        <v>0.62873912163529599</v>
      </c>
      <c r="BD37">
        <v>0.48158532041728802</v>
      </c>
      <c r="BE37">
        <v>0.51841467958271203</v>
      </c>
      <c r="BF37">
        <v>1.89510761071554</v>
      </c>
      <c r="BG37">
        <v>0.473776902678884</v>
      </c>
      <c r="BH37">
        <v>47.38</v>
      </c>
    </row>
    <row r="38" spans="2:60" x14ac:dyDescent="0.5">
      <c r="D38" t="str">
        <v>Rural</v>
      </c>
      <c r="H38">
        <v>0.25024664175215999</v>
      </c>
      <c r="I38">
        <v>8.1159420289855094E-2</v>
      </c>
      <c r="J38">
        <v>0.12835677749360599</v>
      </c>
      <c r="K38">
        <v>0.37816496463496502</v>
      </c>
      <c r="L38">
        <v>7.2763351542817198E-2</v>
      </c>
      <c r="M38">
        <v>9.0454813760536601E-2</v>
      </c>
      <c r="N38">
        <v>9.66764214046823E-2</v>
      </c>
      <c r="O38">
        <v>8.2481574650249301E-2</v>
      </c>
      <c r="P38">
        <v>3.4598019406819801E-2</v>
      </c>
      <c r="Q38">
        <v>0.61414228341939203</v>
      </c>
      <c r="R38">
        <v>0.125</v>
      </c>
      <c r="S38">
        <v>0.708860759493671</v>
      </c>
      <c r="T38">
        <v>48.27</v>
      </c>
      <c r="U38">
        <v>15</v>
      </c>
      <c r="V38">
        <v>0.435294117647059</v>
      </c>
      <c r="W38">
        <v>0.129411764705882</v>
      </c>
      <c r="X38">
        <v>28.24</v>
      </c>
      <c r="Y38">
        <v>15</v>
      </c>
      <c r="Z38">
        <v>0.188235294117647</v>
      </c>
      <c r="AA38">
        <v>0.6875</v>
      </c>
      <c r="AB38">
        <v>0</v>
      </c>
      <c r="AC38">
        <v>2.3529411764705899E-2</v>
      </c>
      <c r="AD38">
        <v>1.1764705882352899E-2</v>
      </c>
      <c r="AE38">
        <v>0.92941176470588205</v>
      </c>
      <c r="AF38">
        <v>0.949367088607595</v>
      </c>
      <c r="AG38">
        <v>0.14117647058823499</v>
      </c>
      <c r="AH38">
        <v>0.273809523809524</v>
      </c>
      <c r="AI38">
        <v>35.61</v>
      </c>
      <c r="AJ38">
        <v>15</v>
      </c>
      <c r="AK38">
        <v>0.129411764705882</v>
      </c>
      <c r="AL38">
        <v>0.14117647058823499</v>
      </c>
      <c r="AM38">
        <v>0.75</v>
      </c>
      <c r="AN38">
        <v>0</v>
      </c>
      <c r="AO38">
        <v>0.2</v>
      </c>
      <c r="AP38">
        <v>0</v>
      </c>
      <c r="AQ38">
        <v>1</v>
      </c>
      <c r="AR38">
        <v>0</v>
      </c>
      <c r="AS38">
        <v>0.974683544303797</v>
      </c>
      <c r="AT38">
        <v>0</v>
      </c>
      <c r="AU38">
        <v>0</v>
      </c>
      <c r="AV38">
        <v>5.8823529411764698E-2</v>
      </c>
      <c r="AW38">
        <v>27.12</v>
      </c>
      <c r="AX38">
        <v>0.51733231902897903</v>
      </c>
      <c r="AY38">
        <v>0.48266768097102097</v>
      </c>
      <c r="AZ38">
        <v>0.28235294117647097</v>
      </c>
      <c r="BA38">
        <v>0.71764705882352897</v>
      </c>
      <c r="BB38">
        <v>0.356088251052882</v>
      </c>
      <c r="BC38">
        <v>0.643911748947118</v>
      </c>
      <c r="BD38">
        <v>0.27117460908413998</v>
      </c>
      <c r="BE38">
        <v>0.72882539091585996</v>
      </c>
      <c r="BF38">
        <v>1.4269481203424701</v>
      </c>
      <c r="BG38">
        <v>0.35673703008561802</v>
      </c>
      <c r="BH38">
        <v>35.67</v>
      </c>
    </row>
    <row r="39" spans="2:60" x14ac:dyDescent="0.5">
      <c r="D39" t="str">
        <v>Urban</v>
      </c>
      <c r="H39">
        <v>0.15561747776033499</v>
      </c>
      <c r="I39">
        <v>3.6274509803921599E-2</v>
      </c>
      <c r="J39">
        <v>8.38235294117647E-2</v>
      </c>
      <c r="K39">
        <v>0.47717699579831901</v>
      </c>
      <c r="L39">
        <v>0.139880952380952</v>
      </c>
      <c r="M39">
        <v>0.17236263736263699</v>
      </c>
      <c r="N39">
        <v>4.9404761904761903E-2</v>
      </c>
      <c r="O39">
        <v>0.125</v>
      </c>
      <c r="P39">
        <v>1.7032967032967E-2</v>
      </c>
      <c r="Q39">
        <v>0.477582846003899</v>
      </c>
      <c r="R39">
        <v>5.4054054054054099E-2</v>
      </c>
      <c r="S39">
        <v>0.41463414634146301</v>
      </c>
      <c r="T39">
        <v>31.54</v>
      </c>
      <c r="U39">
        <v>16</v>
      </c>
      <c r="V39">
        <v>0.63157894736842102</v>
      </c>
      <c r="W39">
        <v>0.57894736842105299</v>
      </c>
      <c r="X39">
        <v>60.53</v>
      </c>
      <c r="Y39">
        <v>16</v>
      </c>
      <c r="Z39">
        <v>0.64912280701754399</v>
      </c>
      <c r="AA39">
        <v>0.51351351351351304</v>
      </c>
      <c r="AB39">
        <v>0</v>
      </c>
      <c r="AC39">
        <v>0.31578947368421101</v>
      </c>
      <c r="AD39">
        <v>0.26315789473684198</v>
      </c>
      <c r="AE39">
        <v>0.71929824561403499</v>
      </c>
      <c r="AF39">
        <v>0.68292682926829296</v>
      </c>
      <c r="AG39">
        <v>0.19298245614035101</v>
      </c>
      <c r="AH39">
        <v>0.36842105263157898</v>
      </c>
      <c r="AI39">
        <v>41.17</v>
      </c>
      <c r="AJ39">
        <v>16</v>
      </c>
      <c r="AK39">
        <v>0.105263157894737</v>
      </c>
      <c r="AL39">
        <v>0.22807017543859601</v>
      </c>
      <c r="AM39">
        <v>1</v>
      </c>
      <c r="AN39">
        <v>0</v>
      </c>
      <c r="AO39">
        <v>0.105263157894737</v>
      </c>
      <c r="AP39">
        <v>0.33333333333333298</v>
      </c>
      <c r="AQ39">
        <v>0.16666666666666699</v>
      </c>
      <c r="AR39">
        <v>0.38888888888888901</v>
      </c>
      <c r="AS39">
        <v>0.92682926829268297</v>
      </c>
      <c r="AT39">
        <v>0</v>
      </c>
      <c r="AU39">
        <v>7.3170731707317097E-2</v>
      </c>
      <c r="AV39">
        <v>0.12280701754386</v>
      </c>
      <c r="AW39">
        <v>28.75</v>
      </c>
      <c r="AX39">
        <v>0.68457631786686102</v>
      </c>
      <c r="AY39">
        <v>0.31542368213313898</v>
      </c>
      <c r="AZ39">
        <v>0.60526315789473695</v>
      </c>
      <c r="BA39">
        <v>0.394736842105263</v>
      </c>
      <c r="BB39">
        <v>0.41169025251181901</v>
      </c>
      <c r="BC39">
        <v>0.58830974748818099</v>
      </c>
      <c r="BD39">
        <v>0.28752436647173502</v>
      </c>
      <c r="BE39">
        <v>0.71247563352826504</v>
      </c>
      <c r="BF39">
        <v>1.98905409474515</v>
      </c>
      <c r="BG39">
        <v>0.49726352368628801</v>
      </c>
      <c r="BH39">
        <v>49.73</v>
      </c>
    </row>
    <row r="40" spans="2:60" x14ac:dyDescent="0.5">
      <c r="D40" t="str">
        <v>Rural</v>
      </c>
      <c r="H40">
        <v>0.13943075235115501</v>
      </c>
      <c r="I40">
        <v>7.6589147286821702E-2</v>
      </c>
      <c r="J40">
        <v>6.5143888711904005E-2</v>
      </c>
      <c r="K40">
        <v>0.23887478756067501</v>
      </c>
      <c r="L40">
        <v>0.12741659558097901</v>
      </c>
      <c r="M40">
        <v>0.18499924732801401</v>
      </c>
      <c r="N40">
        <v>0.101438561438561</v>
      </c>
      <c r="O40">
        <v>9.8426261713932997E-2</v>
      </c>
      <c r="P40">
        <v>9.1974777125462107E-2</v>
      </c>
      <c r="Q40">
        <v>0.41669844174991699</v>
      </c>
      <c r="R40">
        <v>0.5</v>
      </c>
      <c r="S40">
        <v>0.38709677419354799</v>
      </c>
      <c r="T40">
        <v>43.46</v>
      </c>
      <c r="U40">
        <v>17</v>
      </c>
      <c r="V40">
        <v>0.64893617021276595</v>
      </c>
      <c r="W40">
        <v>0.51063829787234005</v>
      </c>
      <c r="X40">
        <v>57.98</v>
      </c>
      <c r="Y40">
        <v>17</v>
      </c>
      <c r="Z40">
        <v>0.46808510638297901</v>
      </c>
      <c r="AA40">
        <v>0.47727272727272702</v>
      </c>
      <c r="AB40">
        <v>5.3333333333333302E-2</v>
      </c>
      <c r="AC40">
        <v>0.22340425531914901</v>
      </c>
      <c r="AD40">
        <v>2.1276595744680899E-2</v>
      </c>
      <c r="AE40">
        <v>0.329787234042553</v>
      </c>
      <c r="AF40">
        <v>0.70967741935483897</v>
      </c>
      <c r="AG40">
        <v>0.41489361702127697</v>
      </c>
      <c r="AH40">
        <v>0.319148936170213</v>
      </c>
      <c r="AI40">
        <v>33.520000000000003</v>
      </c>
      <c r="AJ40">
        <v>17</v>
      </c>
      <c r="AK40">
        <v>0.20212765957446799</v>
      </c>
      <c r="AL40">
        <v>0.14893617021276601</v>
      </c>
      <c r="AM40">
        <v>0.97727272727272696</v>
      </c>
      <c r="AN40">
        <v>0.25</v>
      </c>
      <c r="AO40">
        <v>8.5106382978723402E-2</v>
      </c>
      <c r="AP40">
        <v>0.33333333333333298</v>
      </c>
      <c r="AQ40">
        <v>7.1428571428571397E-2</v>
      </c>
      <c r="AR40">
        <v>0.38095238095238099</v>
      </c>
      <c r="AS40">
        <v>0.93548387096774199</v>
      </c>
      <c r="AT40">
        <v>0</v>
      </c>
      <c r="AU40">
        <v>9.6774193548387094E-2</v>
      </c>
      <c r="AV40">
        <v>0.41489361702127697</v>
      </c>
      <c r="AW40">
        <v>32.47</v>
      </c>
      <c r="AX40">
        <v>0.56540159468551099</v>
      </c>
      <c r="AY40">
        <v>0.43459840531448901</v>
      </c>
      <c r="AZ40">
        <v>0.57978723404255295</v>
      </c>
      <c r="BA40">
        <v>0.420212765957447</v>
      </c>
      <c r="BB40">
        <v>0.33520880273797199</v>
      </c>
      <c r="BC40">
        <v>0.66479119726202796</v>
      </c>
      <c r="BD40">
        <v>0.32469240894086498</v>
      </c>
      <c r="BE40">
        <v>0.67530759105913496</v>
      </c>
      <c r="BF40">
        <v>1.8050900404068999</v>
      </c>
      <c r="BG40">
        <v>0.45127251010172498</v>
      </c>
      <c r="BH40">
        <v>45.13</v>
      </c>
    </row>
    <row r="41" spans="2:60" x14ac:dyDescent="0.5">
      <c r="D41" t="str">
        <v>Urban</v>
      </c>
      <c r="H41">
        <v>8.2205513784461198E-2</v>
      </c>
      <c r="I41">
        <v>1.9047619047619001E-2</v>
      </c>
      <c r="J41">
        <v>2.7443609022556398E-2</v>
      </c>
      <c r="K41">
        <v>0.40148809523809498</v>
      </c>
      <c r="L41">
        <v>0.12686716791979899</v>
      </c>
      <c r="M41">
        <v>0.204166666666667</v>
      </c>
      <c r="N41">
        <v>0</v>
      </c>
      <c r="O41">
        <v>5.2631578947368403E-3</v>
      </c>
      <c r="P41">
        <v>5.19298245614035E-2</v>
      </c>
      <c r="Q41">
        <v>0.33720538720538701</v>
      </c>
      <c r="R41">
        <v>0.45714285714285702</v>
      </c>
      <c r="S41">
        <v>0.52173913043478304</v>
      </c>
      <c r="T41">
        <v>43.87</v>
      </c>
      <c r="U41">
        <v>18</v>
      </c>
      <c r="V41">
        <v>0.8</v>
      </c>
      <c r="W41">
        <v>0.77777777777777801</v>
      </c>
      <c r="X41">
        <v>78.89</v>
      </c>
      <c r="Y41">
        <v>18</v>
      </c>
      <c r="Z41">
        <v>0.77777777777777801</v>
      </c>
      <c r="AA41">
        <v>0.54285714285714304</v>
      </c>
      <c r="AB41">
        <v>0.162162162162162</v>
      </c>
      <c r="AC41">
        <v>0.33333333333333298</v>
      </c>
      <c r="AD41">
        <v>0.33333333333333298</v>
      </c>
      <c r="AE41">
        <v>0.53333333333333299</v>
      </c>
      <c r="AF41">
        <v>0.54166666666666696</v>
      </c>
      <c r="AG41">
        <v>0.46666666666666701</v>
      </c>
      <c r="AH41">
        <v>0.75555555555555598</v>
      </c>
      <c r="AI41">
        <v>49.41</v>
      </c>
      <c r="AJ41">
        <v>18</v>
      </c>
      <c r="AK41">
        <v>0.155555555555556</v>
      </c>
      <c r="AL41">
        <v>0.2</v>
      </c>
      <c r="AM41">
        <v>0.97142857142857097</v>
      </c>
      <c r="AN41">
        <v>0.16666666666666699</v>
      </c>
      <c r="AO41">
        <v>0.22222222222222199</v>
      </c>
      <c r="AP41">
        <v>0.4</v>
      </c>
      <c r="AQ41">
        <v>0.16666666666666699</v>
      </c>
      <c r="AR41">
        <v>0.36666666666666697</v>
      </c>
      <c r="AS41">
        <v>1</v>
      </c>
      <c r="AT41">
        <v>0</v>
      </c>
      <c r="AU41">
        <v>8.3333333333333301E-2</v>
      </c>
      <c r="AV41">
        <v>0.28888888888888897</v>
      </c>
      <c r="AW41">
        <v>33.51</v>
      </c>
      <c r="AX41">
        <v>0.56130420840565798</v>
      </c>
      <c r="AY41">
        <v>0.43869579159434202</v>
      </c>
      <c r="AZ41">
        <v>0.78888888888888897</v>
      </c>
      <c r="BA41">
        <v>0.211111111111111</v>
      </c>
      <c r="BB41">
        <v>0.49407621907621901</v>
      </c>
      <c r="BC41">
        <v>0.50592378092378099</v>
      </c>
      <c r="BD41">
        <v>0.33511904761904798</v>
      </c>
      <c r="BE41">
        <v>0.66488095238095202</v>
      </c>
      <c r="BF41">
        <v>2.1793883639898102</v>
      </c>
      <c r="BG41">
        <v>0.54484709099745299</v>
      </c>
      <c r="BH41">
        <v>54.48</v>
      </c>
    </row>
    <row r="42" spans="2:60" x14ac:dyDescent="0.5">
      <c r="D42" t="str">
        <v>Rural</v>
      </c>
      <c r="H42">
        <v>0.31814947269099197</v>
      </c>
      <c r="I42">
        <v>0.107610698869974</v>
      </c>
      <c r="J42">
        <v>0.126880116422106</v>
      </c>
      <c r="K42">
        <v>0.15157282332553501</v>
      </c>
      <c r="L42">
        <v>3.0797896539727601E-2</v>
      </c>
      <c r="M42">
        <v>6.6417372708994296E-2</v>
      </c>
      <c r="N42">
        <v>5.1746117245713298E-2</v>
      </c>
      <c r="O42">
        <v>0.14140772929175699</v>
      </c>
      <c r="P42">
        <v>0.16186323970778799</v>
      </c>
      <c r="Q42">
        <v>0.56981330155487497</v>
      </c>
      <c r="R42">
        <v>0.4</v>
      </c>
      <c r="S42">
        <v>0.55555555555555602</v>
      </c>
      <c r="T42">
        <v>50.85</v>
      </c>
      <c r="U42">
        <v>19</v>
      </c>
      <c r="V42">
        <v>0.47191011235955099</v>
      </c>
      <c r="W42">
        <v>0.13483146067415699</v>
      </c>
      <c r="X42">
        <v>30.34</v>
      </c>
      <c r="Y42">
        <v>19</v>
      </c>
      <c r="Z42">
        <v>0.112359550561798</v>
      </c>
      <c r="AA42">
        <v>0.8</v>
      </c>
      <c r="AB42">
        <v>2.0833333333333301E-2</v>
      </c>
      <c r="AC42">
        <v>3.3707865168539297E-2</v>
      </c>
      <c r="AD42">
        <v>2.2471910112359501E-2</v>
      </c>
      <c r="AE42">
        <v>0.101123595505618</v>
      </c>
      <c r="AF42">
        <v>0.66666666666666696</v>
      </c>
      <c r="AG42">
        <v>0.33707865168539303</v>
      </c>
      <c r="AH42">
        <v>0.30337078651685401</v>
      </c>
      <c r="AI42">
        <v>26.64</v>
      </c>
      <c r="AJ42">
        <v>19</v>
      </c>
      <c r="AK42">
        <v>0.247058823529412</v>
      </c>
      <c r="AL42">
        <v>0.17977528089887601</v>
      </c>
      <c r="AM42">
        <v>1</v>
      </c>
      <c r="AN42">
        <v>0</v>
      </c>
      <c r="AO42">
        <v>1.1235955056179799E-2</v>
      </c>
      <c r="AP42">
        <v>0</v>
      </c>
      <c r="AQ42">
        <v>0.41666666666666702</v>
      </c>
      <c r="AR42">
        <v>0.16666666666666699</v>
      </c>
      <c r="AS42">
        <v>0.88888888888888895</v>
      </c>
      <c r="AT42">
        <v>0</v>
      </c>
      <c r="AU42">
        <v>0.11111111111111099</v>
      </c>
      <c r="AV42">
        <v>0.224719101123595</v>
      </c>
      <c r="AW42">
        <v>27.05</v>
      </c>
      <c r="AX42">
        <v>0.49154371429652299</v>
      </c>
      <c r="AY42">
        <v>0.50845628570347701</v>
      </c>
      <c r="AZ42">
        <v>0.30337078651685401</v>
      </c>
      <c r="BA42">
        <v>0.69662921348314599</v>
      </c>
      <c r="BB42">
        <v>0.26640137328339603</v>
      </c>
      <c r="BC42">
        <v>0.73359862671660403</v>
      </c>
      <c r="BD42">
        <v>0.27051020782844998</v>
      </c>
      <c r="BE42">
        <v>0.72948979217154997</v>
      </c>
      <c r="BF42">
        <v>1.3318260819252199</v>
      </c>
      <c r="BG42">
        <v>0.33295652048130597</v>
      </c>
      <c r="BH42">
        <v>33.299999999999997</v>
      </c>
    </row>
    <row r="43" spans="2:60" x14ac:dyDescent="0.5">
      <c r="D43" t="str">
        <v>Urban</v>
      </c>
      <c r="H43">
        <v>0.13401221452329801</v>
      </c>
      <c r="I43">
        <v>0.23345238095238099</v>
      </c>
      <c r="J43">
        <v>0.15798611111111099</v>
      </c>
      <c r="K43">
        <v>0.18877374242137199</v>
      </c>
      <c r="L43">
        <v>4.6428571428571402E-2</v>
      </c>
      <c r="M43">
        <v>8.5206280788177297E-2</v>
      </c>
      <c r="N43">
        <v>2.9230769230769199E-2</v>
      </c>
      <c r="O43">
        <v>0.123031135531136</v>
      </c>
      <c r="P43">
        <v>0.16418650793650799</v>
      </c>
      <c r="Q43">
        <v>0.46546546546546502</v>
      </c>
      <c r="R43">
        <v>0.19047619047618999</v>
      </c>
      <c r="S43">
        <v>0.25</v>
      </c>
      <c r="T43">
        <v>30.2</v>
      </c>
      <c r="U43">
        <v>20</v>
      </c>
      <c r="V43">
        <v>0.64864864864864902</v>
      </c>
      <c r="W43">
        <v>0.62162162162162204</v>
      </c>
      <c r="X43">
        <v>63.51</v>
      </c>
      <c r="Y43">
        <v>20</v>
      </c>
      <c r="Z43">
        <v>0.56756756756756799</v>
      </c>
      <c r="AA43">
        <v>0.66666666666666696</v>
      </c>
      <c r="AB43">
        <v>4.1666666666666699E-2</v>
      </c>
      <c r="AC43">
        <v>0.24324324324324301</v>
      </c>
      <c r="AD43">
        <v>0.135135135135135</v>
      </c>
      <c r="AE43">
        <v>0.32432432432432401</v>
      </c>
      <c r="AF43">
        <v>0.66666666666666696</v>
      </c>
      <c r="AG43">
        <v>0.48648648648648701</v>
      </c>
      <c r="AH43">
        <v>0.64864864864864902</v>
      </c>
      <c r="AI43">
        <v>42</v>
      </c>
      <c r="AJ43">
        <v>20</v>
      </c>
      <c r="AK43">
        <v>0.24324324324324301</v>
      </c>
      <c r="AL43">
        <v>0.37837837837837801</v>
      </c>
      <c r="AM43">
        <v>0.952380952380952</v>
      </c>
      <c r="AN43">
        <v>1</v>
      </c>
      <c r="AO43">
        <v>0.24324324324324301</v>
      </c>
      <c r="AP43">
        <v>0.16666666666666699</v>
      </c>
      <c r="AQ43">
        <v>0.5</v>
      </c>
      <c r="AR43">
        <v>0.27777777777777801</v>
      </c>
      <c r="AS43">
        <v>0.91666666666666696</v>
      </c>
      <c r="AT43">
        <v>0.16666666666666699</v>
      </c>
      <c r="AU43">
        <v>0.33333333333333298</v>
      </c>
      <c r="AV43">
        <v>0.21621621621621601</v>
      </c>
      <c r="AW43">
        <v>44.95</v>
      </c>
      <c r="AX43">
        <v>0.69801944801944804</v>
      </c>
      <c r="AY43">
        <v>0.30198055198055201</v>
      </c>
      <c r="AZ43">
        <v>0.63513513513513498</v>
      </c>
      <c r="BA43">
        <v>0.36486486486486502</v>
      </c>
      <c r="BB43">
        <v>0.42004504504504497</v>
      </c>
      <c r="BC43">
        <v>0.57995495495495497</v>
      </c>
      <c r="BD43">
        <v>0.44954776204776198</v>
      </c>
      <c r="BE43">
        <v>0.55045223795223797</v>
      </c>
      <c r="BF43">
        <v>2.20274739024739</v>
      </c>
      <c r="BG43">
        <v>0.55068684756184705</v>
      </c>
      <c r="BH43">
        <v>55.07</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A58A1-D879-4A7C-8617-9F4C4C06E6E1}">
  <dimension ref="A1:BD17"/>
  <sheetViews>
    <sheetView workbookViewId="0">
      <selection activeCell="A20" sqref="A20"/>
    </sheetView>
  </sheetViews>
  <sheetFormatPr defaultRowHeight="14.35" x14ac:dyDescent="0.5"/>
  <cols>
    <col min="4" max="4" width="11.76171875" bestFit="1" customWidth="1"/>
  </cols>
  <sheetData>
    <row r="1" spans="1:56" x14ac:dyDescent="0.5">
      <c r="A1" t="s">
        <v>39</v>
      </c>
      <c r="B1" t="s">
        <v>2172</v>
      </c>
      <c r="C1" t="str" cm="1">
        <f t="array" ref="C1:BD1">index_age[[#Headers],[n]:[index_percentage]]</f>
        <v>n</v>
      </c>
      <c r="D1" t="str">
        <v>knowledge</v>
      </c>
      <c r="E1" t="str">
        <v>documentation</v>
      </c>
      <c r="F1" t="str">
        <v>legal</v>
      </c>
      <c r="G1" t="str">
        <v>finance</v>
      </c>
      <c r="H1" t="str">
        <v>trust</v>
      </c>
      <c r="I1" t="str">
        <v>inflation</v>
      </c>
      <c r="J1" t="str">
        <v>bureaucracy</v>
      </c>
      <c r="K1" t="str">
        <v>law</v>
      </c>
      <c r="L1" t="str">
        <v>inappropriate</v>
      </c>
      <c r="M1" t="str">
        <v>reason</v>
      </c>
      <c r="N1" t="str">
        <v>restrictions_bank_account_value</v>
      </c>
      <c r="O1" t="str">
        <v>restrictions_mobile_money_value</v>
      </c>
      <c r="P1" t="str">
        <v>barriers_percentage</v>
      </c>
      <c r="Q1" t="str">
        <v>X.y</v>
      </c>
      <c r="R1" t="str">
        <v>registered_value</v>
      </c>
      <c r="S1" t="str">
        <v>zimra_value</v>
      </c>
      <c r="T1" t="str">
        <v>compliance_percentage</v>
      </c>
      <c r="U1" t="str">
        <v>X.x.x</v>
      </c>
      <c r="V1" t="str">
        <v>bank_account_value</v>
      </c>
      <c r="W1" t="str">
        <v>time_open_bank_value</v>
      </c>
      <c r="X1" t="str">
        <v>sme_auction_value</v>
      </c>
      <c r="Y1" t="str">
        <v>insurance_value</v>
      </c>
      <c r="Z1" t="str">
        <v>pension_value</v>
      </c>
      <c r="AA1" t="str">
        <v>mm_account_value</v>
      </c>
      <c r="AB1" t="str">
        <v>time_open_mm_value</v>
      </c>
      <c r="AC1" t="str">
        <v>savings_facility_value</v>
      </c>
      <c r="AD1" t="str">
        <v>advice_sources_value</v>
      </c>
      <c r="AE1" t="str">
        <v>availability_percentage</v>
      </c>
      <c r="AF1" t="str">
        <v>X.y.y</v>
      </c>
      <c r="AG1" t="str">
        <v>funds_start_value</v>
      </c>
      <c r="AH1" t="str">
        <v>funds_ongoing_value</v>
      </c>
      <c r="AI1" t="str">
        <v>frequency_bank_account_value</v>
      </c>
      <c r="AJ1" t="str">
        <v>successful_bids_value</v>
      </c>
      <c r="AK1" t="str">
        <v>commercial_loan_apply_value</v>
      </c>
      <c r="AL1" t="str">
        <v>comprehensive_value</v>
      </c>
      <c r="AM1" t="str">
        <v>staff_value</v>
      </c>
      <c r="AN1" t="str">
        <v>product_value</v>
      </c>
      <c r="AO1" t="str">
        <v>frequency_mobile_money_value</v>
      </c>
      <c r="AP1" t="str">
        <v>loan_mm_value</v>
      </c>
      <c r="AQ1" t="str">
        <v>insurance_mm_value</v>
      </c>
      <c r="AR1" t="str">
        <v>investments_value</v>
      </c>
      <c r="AS1" t="str">
        <v>usage_percentage</v>
      </c>
      <c r="AT1" t="str">
        <v>barriers_inclusion</v>
      </c>
      <c r="AU1" t="str">
        <v>barriers_exclusion</v>
      </c>
      <c r="AV1" t="str">
        <v>compliance_inclusion</v>
      </c>
      <c r="AW1" t="str">
        <v>compliance_exclusion</v>
      </c>
      <c r="AX1" t="str">
        <v>availability_inclusion</v>
      </c>
      <c r="AY1" t="str">
        <v>availability_exclusion</v>
      </c>
      <c r="AZ1" t="str">
        <v>usage_inclusion</v>
      </c>
      <c r="BA1" t="str">
        <v>usage_exclusion</v>
      </c>
      <c r="BB1" t="str">
        <v>index_score</v>
      </c>
      <c r="BC1" t="str">
        <v>index_normalise</v>
      </c>
      <c r="BD1" t="str">
        <v>index_percentage</v>
      </c>
    </row>
    <row r="2" spans="1:56" x14ac:dyDescent="0.5">
      <c r="A2" t="s">
        <v>40</v>
      </c>
      <c r="B2" t="str" cm="1">
        <f t="array" ref="B2:B3">index_age!D2:D3</f>
        <v>35+</v>
      </c>
      <c r="C2">
        <f>SUMIF(index_age[age_inclusion], zimbabwe!B2, index_age[n])</f>
        <v>881</v>
      </c>
      <c r="D2">
        <f>AVERAGEIF(_xlfn.ANCHORARRAY(index_age!$D$23), zimbabwe!$B$2, index_age!F23:F42)</f>
        <v>0.16233116765957978</v>
      </c>
      <c r="E2">
        <f>AVERAGEIF(_xlfn.ANCHORARRAY(index_age!$D$23), zimbabwe!$B$2, index_age!G23:G42)</f>
        <v>7.1659144264609329E-2</v>
      </c>
      <c r="F2">
        <f>AVERAGEIF(_xlfn.ANCHORARRAY(index_age!$D$23), zimbabwe!$B$2, index_age!H23:H42)</f>
        <v>0.13283849696023686</v>
      </c>
      <c r="G2">
        <f>AVERAGEIF(_xlfn.ANCHORARRAY(index_age!$D$23), zimbabwe!$B$2, index_age!I23:I42)</f>
        <v>0.24556993216630368</v>
      </c>
      <c r="H2">
        <f>AVERAGEIF(_xlfn.ANCHORARRAY(index_age!$D$23), zimbabwe!$B$2, index_age!J23:J42)</f>
        <v>0.13443490272719386</v>
      </c>
      <c r="I2">
        <f>AVERAGEIF(_xlfn.ANCHORARRAY(index_age!$D$23), zimbabwe!$B$2, index_age!K23:K42)</f>
        <v>0.18772133808812208</v>
      </c>
      <c r="J2">
        <f>AVERAGEIF(_xlfn.ANCHORARRAY(index_age!$D$23), zimbabwe!$B$2, index_age!L23:L42)</f>
        <v>6.2629965777340285E-2</v>
      </c>
      <c r="K2">
        <f>AVERAGEIF(_xlfn.ANCHORARRAY(index_age!$D$23), zimbabwe!$B$2, index_age!M23:M42)</f>
        <v>0.11359920532123917</v>
      </c>
      <c r="L2">
        <f>AVERAGEIF(_xlfn.ANCHORARRAY(index_age!$D$23), zimbabwe!$B$2, index_age!N23:N42)</f>
        <v>7.5467985377855526E-2</v>
      </c>
      <c r="M2">
        <f>AVERAGEIF(_xlfn.ANCHORARRAY(index_age!$D$23), zimbabwe!$B$2, index_age!O23:O42)</f>
        <v>0.45845176530998472</v>
      </c>
      <c r="N2">
        <f>AVERAGEIF(_xlfn.ANCHORARRAY(index_age!$D$23), zimbabwe!$B$2, index_age!P23:P42)</f>
        <v>0.30605637485941883</v>
      </c>
      <c r="O2">
        <f>AVERAGEIF(_xlfn.ANCHORARRAY(index_age!$D$23), zimbabwe!$B$2, index_age!Q23:Q42)</f>
        <v>0.51884231603571229</v>
      </c>
      <c r="P2">
        <f>AVERAGEIF(_xlfn.ANCHORARRAY(index_age!$D$23), zimbabwe!$B$2, index_age!R23:R42)</f>
        <v>42.778999999999989</v>
      </c>
      <c r="Q2">
        <f>AVERAGEIF(_xlfn.ANCHORARRAY(index_age!$D$23), zimbabwe!$B$2, index_age!S23:S42)</f>
        <v>10</v>
      </c>
      <c r="R2">
        <f>AVERAGEIF(_xlfn.ANCHORARRAY(index_age!$D$23), zimbabwe!$B$2, index_age!T23:T42)</f>
        <v>0.54513257012909899</v>
      </c>
      <c r="S2">
        <f>AVERAGEIF(_xlfn.ANCHORARRAY(index_age!$D$23), zimbabwe!$B$2, index_age!U23:U42)</f>
        <v>0.41771407207359684</v>
      </c>
      <c r="T2">
        <f>AVERAGEIF(_xlfn.ANCHORARRAY(index_age!$D$23), zimbabwe!$B$2, index_age!V23:V42)</f>
        <v>48.142000000000003</v>
      </c>
      <c r="U2">
        <f>AVERAGEIF(_xlfn.ANCHORARRAY(index_age!$D$23), zimbabwe!$B$2, index_age!W23:W42)</f>
        <v>10</v>
      </c>
      <c r="V2">
        <f>AVERAGEIF(_xlfn.ANCHORARRAY(index_age!$D$23), zimbabwe!$B$2, index_age!X23:X42)</f>
        <v>0.41415018056478481</v>
      </c>
      <c r="W2">
        <f>AVERAGEIF(_xlfn.ANCHORARRAY(index_age!$D$23), zimbabwe!$B$2, index_age!Y23:Y42)</f>
        <v>0.65389560020394755</v>
      </c>
      <c r="X2">
        <f>AVERAGEIF(_xlfn.ANCHORARRAY(index_age!$D$23), zimbabwe!$B$2, index_age!Z23:Z42)</f>
        <v>0.10620063311365742</v>
      </c>
      <c r="Y2">
        <f>AVERAGEIF(_xlfn.ANCHORARRAY(index_age!$D$23), zimbabwe!$B$2, index_age!AA23:AA42)</f>
        <v>0.21879807805419441</v>
      </c>
      <c r="Z2">
        <f>AVERAGEIF(_xlfn.ANCHORARRAY(index_age!$D$23), zimbabwe!$B$2, index_age!AB23:AB42)</f>
        <v>9.5424868562497614E-2</v>
      </c>
      <c r="AA2">
        <f>AVERAGEIF(_xlfn.ANCHORARRAY(index_age!$D$23), zimbabwe!$B$2, index_age!AC23:AC42)</f>
        <v>0.58002509549723891</v>
      </c>
      <c r="AB2">
        <f>AVERAGEIF(_xlfn.ANCHORARRAY(index_age!$D$23), zimbabwe!$B$2, index_age!AD23:AD42)</f>
        <v>0.70642867969278744</v>
      </c>
      <c r="AC2">
        <f>AVERAGEIF(_xlfn.ANCHORARRAY(index_age!$D$23), zimbabwe!$B$2, index_age!AE23:AE42)</f>
        <v>0.51958200746339656</v>
      </c>
      <c r="AD2">
        <f>AVERAGEIF(_xlfn.ANCHORARRAY(index_age!$D$23), zimbabwe!$B$2, index_age!AF23:AF42)</f>
        <v>0.38545028973518913</v>
      </c>
      <c r="AE2">
        <f>AVERAGEIF(_xlfn.ANCHORARRAY(index_age!$D$23), zimbabwe!$B$2, index_age!AG23:AG42)</f>
        <v>40.888999999999996</v>
      </c>
      <c r="AF2">
        <f>AVERAGEIF(_xlfn.ANCHORARRAY(index_age!$D$23), zimbabwe!$B$2, index_age!AH23:AH42)</f>
        <v>10</v>
      </c>
      <c r="AG2">
        <f>AVERAGEIF(_xlfn.ANCHORARRAY(index_age!$D$23), zimbabwe!$B$2, index_age!AI23:AI42)</f>
        <v>0.28600103080827133</v>
      </c>
      <c r="AH2">
        <f>AVERAGEIF(_xlfn.ANCHORARRAY(index_age!$D$23), zimbabwe!$B$2, index_age!AJ23:AJ42)</f>
        <v>0.33860255768578296</v>
      </c>
      <c r="AI2">
        <f>AVERAGEIF(_xlfn.ANCHORARRAY(index_age!$D$23), zimbabwe!$B$2, index_age!AK23:AK42)</f>
        <v>0.94851177327264047</v>
      </c>
      <c r="AJ2">
        <f>AVERAGEIF(_xlfn.ANCHORARRAY(index_age!$D$23), zimbabwe!$B$2, index_age!AL23:AL42)</f>
        <v>0.46063492063492067</v>
      </c>
      <c r="AK2">
        <f>AVERAGEIF(_xlfn.ANCHORARRAY(index_age!$D$23), zimbabwe!$B$2, index_age!AM23:AM42)</f>
        <v>0.16464208490891011</v>
      </c>
      <c r="AL2">
        <f>AVERAGEIF(_xlfn.ANCHORARRAY(index_age!$D$23), zimbabwe!$B$2, index_age!AN23:AN42)</f>
        <v>0.25607443174795791</v>
      </c>
      <c r="AM2">
        <f>AVERAGEIF(_xlfn.ANCHORARRAY(index_age!$D$23), zimbabwe!$B$2, index_age!AO23:AO42)</f>
        <v>0.32288092689969772</v>
      </c>
      <c r="AN2">
        <f>AVERAGEIF(_xlfn.ANCHORARRAY(index_age!$D$23), zimbabwe!$B$2, index_age!AP23:AP42)</f>
        <v>0.35308256347841993</v>
      </c>
      <c r="AO2">
        <f>AVERAGEIF(_xlfn.ANCHORARRAY(index_age!$D$23), zimbabwe!$B$2, index_age!AQ23:AQ42)</f>
        <v>0.98787725654716518</v>
      </c>
      <c r="AP2">
        <f>AVERAGEIF(_xlfn.ANCHORARRAY(index_age!$D$23), zimbabwe!$B$2, index_age!AR23:AR42)</f>
        <v>5.8930286675729596E-2</v>
      </c>
      <c r="AQ2">
        <f>AVERAGEIF(_xlfn.ANCHORARRAY(index_age!$D$23), zimbabwe!$B$2, index_age!AS23:AS42)</f>
        <v>0.24006638991192758</v>
      </c>
      <c r="AR2">
        <f>AVERAGEIF(_xlfn.ANCHORARRAY(index_age!$D$23), zimbabwe!$B$2, index_age!AT23:AT42)</f>
        <v>0.38331814537656833</v>
      </c>
      <c r="AS2">
        <f>AVERAGEIF(_xlfn.ANCHORARRAY(index_age!$D$23), zimbabwe!$B$2, index_age!AU23:AU42)</f>
        <v>40.005999999999993</v>
      </c>
      <c r="AT2">
        <f>AVERAGEIF(_xlfn.ANCHORARRAY(index_age!$D$23), zimbabwe!$B$2, index_age!AV23:AV42)</f>
        <v>0.5722165145982947</v>
      </c>
      <c r="AU2">
        <f>AVERAGEIF(_xlfn.ANCHORARRAY(index_age!$D$23), zimbabwe!$B$2, index_age!AW23:AW42)</f>
        <v>0.42778348540170519</v>
      </c>
      <c r="AV2">
        <f>AVERAGEIF(_xlfn.ANCHORARRAY(index_age!$D$23), zimbabwe!$B$2, index_age!AX23:AX42)</f>
        <v>0.48142332110134778</v>
      </c>
      <c r="AW2">
        <f>AVERAGEIF(_xlfn.ANCHORARRAY(index_age!$D$23), zimbabwe!$B$2, index_age!AY23:AY42)</f>
        <v>0.51857667889865233</v>
      </c>
      <c r="AX2">
        <f>AVERAGEIF(_xlfn.ANCHORARRAY(index_age!$D$23), zimbabwe!$B$2, index_age!AZ23:AZ42)</f>
        <v>0.40888393698752168</v>
      </c>
      <c r="AY2">
        <f>AVERAGEIF(_xlfn.ANCHORARRAY(index_age!$D$23), zimbabwe!$B$2, index_age!BA23:BA42)</f>
        <v>0.59111606301247843</v>
      </c>
      <c r="AZ2">
        <f>AVERAGEIF(_xlfn.ANCHORARRAY(index_age!$D$23), zimbabwe!$B$2, index_age!BB23:BB42)</f>
        <v>0.40005186399566595</v>
      </c>
      <c r="BA2">
        <f>AVERAGEIF(_xlfn.ANCHORARRAY(index_age!$D$23), zimbabwe!$B$2, index_age!BC23:BC42)</f>
        <v>0.59994813600433405</v>
      </c>
      <c r="BB2">
        <f>AVERAGEIF(_xlfn.ANCHORARRAY(index_age!$D$23), zimbabwe!$B$2, index_age!BD23:BD42)</f>
        <v>1.8625756366828299</v>
      </c>
      <c r="BC2">
        <f>AVERAGEIF(_xlfn.ANCHORARRAY(index_age!$D$23), zimbabwe!$B$2, index_age!BE23:BE42)</f>
        <v>0.46564390917070753</v>
      </c>
      <c r="BD2">
        <f>AVERAGEIF(_xlfn.ANCHORARRAY(index_age!$D$23), zimbabwe!$B$2, index_age!BF23:BF42)</f>
        <v>46.565000000000005</v>
      </c>
    </row>
    <row r="3" spans="1:56" x14ac:dyDescent="0.5">
      <c r="B3" t="str">
        <v>Youth</v>
      </c>
      <c r="C3">
        <f>SUMIF(index_age[age_inclusion], zimbabwe!B3, index_age[n])</f>
        <v>517</v>
      </c>
      <c r="D3">
        <f>AVERAGEIF(_xlfn.ANCHORARRAY(index_age!$D$23), zimbabwe!$B$3, index_age!F23:F42)</f>
        <v>0.21642742327074402</v>
      </c>
      <c r="E3">
        <f>AVERAGEIF(_xlfn.ANCHORARRAY(index_age!$D$23), zimbabwe!$B$3, index_age!G23:G42)</f>
        <v>8.7266659394495155E-2</v>
      </c>
      <c r="F3">
        <f>AVERAGEIF(_xlfn.ANCHORARRAY(index_age!$D$23), zimbabwe!$B$3, index_age!H23:H42)</f>
        <v>0.18307592927051625</v>
      </c>
      <c r="G3">
        <f>AVERAGEIF(_xlfn.ANCHORARRAY(index_age!$D$23), zimbabwe!$B$3, index_age!I23:I42)</f>
        <v>0.25429578513903517</v>
      </c>
      <c r="H3">
        <f>AVERAGEIF(_xlfn.ANCHORARRAY(index_age!$D$23), zimbabwe!$B$3, index_age!J23:J42)</f>
        <v>8.3038505633134169E-2</v>
      </c>
      <c r="I3">
        <f>AVERAGEIF(_xlfn.ANCHORARRAY(index_age!$D$23), zimbabwe!$B$3, index_age!K23:K42)</f>
        <v>0.17374233617628168</v>
      </c>
      <c r="J3">
        <f>AVERAGEIF(_xlfn.ANCHORARRAY(index_age!$D$23), zimbabwe!$B$3, index_age!L23:L42)</f>
        <v>7.8989344923500501E-2</v>
      </c>
      <c r="K3">
        <f>AVERAGEIF(_xlfn.ANCHORARRAY(index_age!$D$23), zimbabwe!$B$3, index_age!M23:M42)</f>
        <v>8.5916617372529758E-2</v>
      </c>
      <c r="L3">
        <f>AVERAGEIF(_xlfn.ANCHORARRAY(index_age!$D$23), zimbabwe!$B$3, index_age!N23:N42)</f>
        <v>6.8655316533004052E-2</v>
      </c>
      <c r="M3">
        <f>AVERAGEIF(_xlfn.ANCHORARRAY(index_age!$D$23), zimbabwe!$B$3, index_age!O23:O42)</f>
        <v>0.5385111082753028</v>
      </c>
      <c r="N3">
        <f>AVERAGEIF(_xlfn.ANCHORARRAY(index_age!$D$23), zimbabwe!$B$3, index_age!P23:P42)</f>
        <v>0.33423767752715128</v>
      </c>
      <c r="O3">
        <f>AVERAGEIF(_xlfn.ANCHORARRAY(index_age!$D$23), zimbabwe!$B$3, index_age!Q23:Q42)</f>
        <v>0.51361626172152497</v>
      </c>
      <c r="P3">
        <f>AVERAGEIF(_xlfn.ANCHORARRAY(index_age!$D$23), zimbabwe!$B$3, index_age!R23:R42)</f>
        <v>46.213000000000001</v>
      </c>
      <c r="Q3">
        <f>AVERAGEIF(_xlfn.ANCHORARRAY(index_age!$D$23), zimbabwe!$B$3, index_age!S23:S42)</f>
        <v>11</v>
      </c>
      <c r="R3">
        <f>AVERAGEIF(_xlfn.ANCHORARRAY(index_age!$D$23), zimbabwe!$B$3, index_age!T23:T42)</f>
        <v>0.37220576761199331</v>
      </c>
      <c r="S3">
        <f>AVERAGEIF(_xlfn.ANCHORARRAY(index_age!$D$23), zimbabwe!$B$3, index_age!U23:U42)</f>
        <v>0.28928119685961218</v>
      </c>
      <c r="T3">
        <f>AVERAGEIF(_xlfn.ANCHORARRAY(index_age!$D$23), zimbabwe!$B$3, index_age!V23:V42)</f>
        <v>33.075000000000003</v>
      </c>
      <c r="U3">
        <f>AVERAGEIF(_xlfn.ANCHORARRAY(index_age!$D$23), zimbabwe!$B$3, index_age!W23:W42)</f>
        <v>11</v>
      </c>
      <c r="V3">
        <f>AVERAGEIF(_xlfn.ANCHORARRAY(index_age!$D$23), zimbabwe!$B$3, index_age!X23:X42)</f>
        <v>0.26475903590550176</v>
      </c>
      <c r="W3">
        <f>AVERAGEIF(_xlfn.ANCHORARRAY(index_age!$D$23), zimbabwe!$B$3, index_age!Y23:Y42)</f>
        <v>0.64211875843454802</v>
      </c>
      <c r="X3">
        <f>AVERAGEIF(_xlfn.ANCHORARRAY(index_age!$D$23), zimbabwe!$B$3, index_age!Z23:Z42)</f>
        <v>5.2584116650612842E-2</v>
      </c>
      <c r="Y3">
        <f>AVERAGEIF(_xlfn.ANCHORARRAY(index_age!$D$23), zimbabwe!$B$3, index_age!AA23:AA42)</f>
        <v>0.14168877702727253</v>
      </c>
      <c r="Z3">
        <f>AVERAGEIF(_xlfn.ANCHORARRAY(index_age!$D$23), zimbabwe!$B$3, index_age!AB23:AB42)</f>
        <v>3.6636863037480691E-2</v>
      </c>
      <c r="AA3">
        <f>AVERAGEIF(_xlfn.ANCHORARRAY(index_age!$D$23), zimbabwe!$B$3, index_age!AC23:AC42)</f>
        <v>0.55812827733554193</v>
      </c>
      <c r="AB3">
        <f>AVERAGEIF(_xlfn.ANCHORARRAY(index_age!$D$23), zimbabwe!$B$3, index_age!AD23:AD42)</f>
        <v>0.75565612749823274</v>
      </c>
      <c r="AC3">
        <f>AVERAGEIF(_xlfn.ANCHORARRAY(index_age!$D$23), zimbabwe!$B$3, index_age!AE23:AE42)</f>
        <v>0.46171796900316286</v>
      </c>
      <c r="AD3">
        <f>AVERAGEIF(_xlfn.ANCHORARRAY(index_age!$D$23), zimbabwe!$B$3, index_age!AF23:AF42)</f>
        <v>0.30583724483900865</v>
      </c>
      <c r="AE3">
        <f>AVERAGEIF(_xlfn.ANCHORARRAY(index_age!$D$23), zimbabwe!$B$3, index_age!AG23:AG42)</f>
        <v>35.768000000000001</v>
      </c>
      <c r="AF3">
        <f>AVERAGEIF(_xlfn.ANCHORARRAY(index_age!$D$23), zimbabwe!$B$3, index_age!AH23:AH42)</f>
        <v>11</v>
      </c>
      <c r="AG3">
        <f>AVERAGEIF(_xlfn.ANCHORARRAY(index_age!$D$23), zimbabwe!$B$3, index_age!AI23:AI42)</f>
        <v>0.17871931048365894</v>
      </c>
      <c r="AH3">
        <f>AVERAGEIF(_xlfn.ANCHORARRAY(index_age!$D$23), zimbabwe!$B$3, index_age!AJ23:AJ42)</f>
        <v>0.24717930585929221</v>
      </c>
      <c r="AI3">
        <f>AVERAGEIF(_xlfn.ANCHORARRAY(index_age!$D$23), zimbabwe!$B$3, index_age!AK23:AK42)</f>
        <v>0.98084795321637441</v>
      </c>
      <c r="AJ3">
        <f>AVERAGEIF(_xlfn.ANCHORARRAY(index_age!$D$23), zimbabwe!$B$3, index_age!AL23:AL42)</f>
        <v>0.15</v>
      </c>
      <c r="AK3">
        <f>AVERAGEIF(_xlfn.ANCHORARRAY(index_age!$D$23), zimbabwe!$B$3, index_age!AM23:AM42)</f>
        <v>0.1091073277804033</v>
      </c>
      <c r="AL3">
        <f>AVERAGEIF(_xlfn.ANCHORARRAY(index_age!$D$23), zimbabwe!$B$3, index_age!AN23:AN42)</f>
        <v>0.2936800699300699</v>
      </c>
      <c r="AM3">
        <f>AVERAGEIF(_xlfn.ANCHORARRAY(index_age!$D$23), zimbabwe!$B$3, index_age!AO23:AO42)</f>
        <v>0.28979520479520493</v>
      </c>
      <c r="AN3">
        <f>AVERAGEIF(_xlfn.ANCHORARRAY(index_age!$D$23), zimbabwe!$B$3, index_age!AP23:AP42)</f>
        <v>0.23015484515484524</v>
      </c>
      <c r="AO3">
        <f>AVERAGEIF(_xlfn.ANCHORARRAY(index_age!$D$23), zimbabwe!$B$3, index_age!AQ23:AQ42)</f>
        <v>0.92651886125570326</v>
      </c>
      <c r="AP3">
        <f>AVERAGEIF(_xlfn.ANCHORARRAY(index_age!$D$23), zimbabwe!$B$3, index_age!AR23:AR42)</f>
        <v>6.0781236307552146E-2</v>
      </c>
      <c r="AQ3">
        <f>AVERAGEIF(_xlfn.ANCHORARRAY(index_age!$D$23), zimbabwe!$B$3, index_age!AS23:AS42)</f>
        <v>0.22377651075019495</v>
      </c>
      <c r="AR3">
        <f>AVERAGEIF(_xlfn.ANCHORARRAY(index_age!$D$23), zimbabwe!$B$3, index_age!AT23:AT42)</f>
        <v>0.31535562314786231</v>
      </c>
      <c r="AS3">
        <f>AVERAGEIF(_xlfn.ANCHORARRAY(index_age!$D$23), zimbabwe!$B$3, index_age!AU23:AU42)</f>
        <v>33.381999999999998</v>
      </c>
      <c r="AT3">
        <f>AVERAGEIF(_xlfn.ANCHORARRAY(index_age!$D$23), zimbabwe!$B$3, index_age!AV23:AV42)</f>
        <v>0.5378783174920071</v>
      </c>
      <c r="AU3">
        <f>AVERAGEIF(_xlfn.ANCHORARRAY(index_age!$D$23), zimbabwe!$B$3, index_age!AW23:AW42)</f>
        <v>0.4621216825079929</v>
      </c>
      <c r="AV3">
        <f>AVERAGEIF(_xlfn.ANCHORARRAY(index_age!$D$23), zimbabwe!$B$3, index_age!AX23:AX42)</f>
        <v>0.33074348223580274</v>
      </c>
      <c r="AW3">
        <f>AVERAGEIF(_xlfn.ANCHORARRAY(index_age!$D$23), zimbabwe!$B$3, index_age!AY23:AY42)</f>
        <v>0.66925651776419737</v>
      </c>
      <c r="AX3">
        <f>AVERAGEIF(_xlfn.ANCHORARRAY(index_age!$D$23), zimbabwe!$B$3, index_age!AZ23:AZ42)</f>
        <v>0.35768079663681795</v>
      </c>
      <c r="AY3">
        <f>AVERAGEIF(_xlfn.ANCHORARRAY(index_age!$D$23), zimbabwe!$B$3, index_age!BA23:BA42)</f>
        <v>0.64231920336318216</v>
      </c>
      <c r="AZ3">
        <f>AVERAGEIF(_xlfn.ANCHORARRAY(index_age!$D$23), zimbabwe!$B$3, index_age!BB23:BB42)</f>
        <v>0.33382635405676336</v>
      </c>
      <c r="BA3">
        <f>AVERAGEIF(_xlfn.ANCHORARRAY(index_age!$D$23), zimbabwe!$B$3, index_age!BC23:BC42)</f>
        <v>0.66617364594323658</v>
      </c>
      <c r="BB3">
        <f>AVERAGEIF(_xlfn.ANCHORARRAY(index_age!$D$23), zimbabwe!$B$3, index_age!BD23:BD42)</f>
        <v>1.5601289504213909</v>
      </c>
      <c r="BC3">
        <f>AVERAGEIF(_xlfn.ANCHORARRAY(index_age!$D$23), zimbabwe!$B$3, index_age!BE23:BE42)</f>
        <v>0.39003223760534783</v>
      </c>
      <c r="BD3">
        <f>AVERAGEIF(_xlfn.ANCHORARRAY(index_age!$D$23), zimbabwe!$B$3, index_age!BF23:BF42)</f>
        <v>39.003</v>
      </c>
    </row>
    <row r="5" spans="1:56" x14ac:dyDescent="0.5">
      <c r="A5" t="s">
        <v>45</v>
      </c>
      <c r="B5" t="str" cm="1">
        <f t="array" ref="B5:B6">index_gender!D2:D3</f>
        <v>Female</v>
      </c>
      <c r="C5">
        <f>SUMIF(index_gender[gender_inclusion], zimbabwe!B5, index_gender[n])</f>
        <v>615</v>
      </c>
      <c r="D5">
        <f>AVERAGEIF(_xlfn.ANCHORARRAY(index_gender!$D$24), zimbabwe!$B$5, index_gender!H24:H43)</f>
        <v>0.1971507907756099</v>
      </c>
      <c r="E5">
        <f>AVERAGEIF(_xlfn.ANCHORARRAY(index_gender!$D$24), zimbabwe!$B$5, index_gender!I24:I43)</f>
        <v>9.5240656514136615E-2</v>
      </c>
      <c r="F5">
        <f>AVERAGEIF(_xlfn.ANCHORARRAY(index_gender!$D$24), zimbabwe!$B$5, index_gender!J24:J43)</f>
        <v>0.15650842146065339</v>
      </c>
      <c r="G5">
        <f>AVERAGEIF(_xlfn.ANCHORARRAY(index_gender!$D$24), zimbabwe!$B$5, index_gender!K24:K43)</f>
        <v>0.24638963650783743</v>
      </c>
      <c r="H5">
        <f>AVERAGEIF(_xlfn.ANCHORARRAY(index_gender!$D$24), zimbabwe!$B$5, index_gender!L24:L43)</f>
        <v>0.1064489861779683</v>
      </c>
      <c r="I5">
        <f>AVERAGEIF(_xlfn.ANCHORARRAY(index_gender!$D$24), zimbabwe!$B$5, index_gender!M24:M43)</f>
        <v>0.16016718672338601</v>
      </c>
      <c r="J5">
        <f>AVERAGEIF(_xlfn.ANCHORARRAY(index_gender!$D$24), zimbabwe!$B$5, index_gender!N24:N43)</f>
        <v>5.1168149723030486E-2</v>
      </c>
      <c r="K5">
        <f>AVERAGEIF(_xlfn.ANCHORARRAY(index_gender!$D$24), zimbabwe!$B$5, index_gender!O24:O43)</f>
        <v>9.9183304469017491E-2</v>
      </c>
      <c r="L5">
        <f>AVERAGEIF(_xlfn.ANCHORARRAY(index_gender!$D$24), zimbabwe!$B$5, index_gender!P24:P43)</f>
        <v>6.4939245750527314E-2</v>
      </c>
      <c r="M5">
        <f>AVERAGEIF(_xlfn.ANCHORARRAY(index_gender!$D$24), zimbabwe!$B$5, index_gender!Q24:Q43)</f>
        <v>0.5287149989623765</v>
      </c>
      <c r="N5">
        <f>AVERAGEIF(_xlfn.ANCHORARRAY(index_gender!$D$24), zimbabwe!$B$5, index_gender!R24:R43)</f>
        <v>0.29780395208451232</v>
      </c>
      <c r="O5">
        <f>AVERAGEIF(_xlfn.ANCHORARRAY(index_gender!$D$24), zimbabwe!$B$5, index_gender!S24:S43)</f>
        <v>0.50739495425053849</v>
      </c>
      <c r="P5">
        <f>AVERAGEIF(_xlfn.ANCHORARRAY(index_gender!$D$24), zimbabwe!$B$5, index_gender!T24:T43)</f>
        <v>44.465000000000011</v>
      </c>
      <c r="Q5">
        <f>AVERAGEIF(_xlfn.ANCHORARRAY(index_gender!$D$24), zimbabwe!$B$5, index_gender!U24:U43)</f>
        <v>10</v>
      </c>
      <c r="R5">
        <f>AVERAGEIF(_xlfn.ANCHORARRAY(index_gender!$D$24), zimbabwe!$B$5, index_gender!V24:V43)</f>
        <v>0.37289801838672271</v>
      </c>
      <c r="S5">
        <f>AVERAGEIF(_xlfn.ANCHORARRAY(index_gender!$D$24), zimbabwe!$B$5, index_gender!W24:W43)</f>
        <v>0.24103638001117522</v>
      </c>
      <c r="T5">
        <f>AVERAGEIF(_xlfn.ANCHORARRAY(index_gender!$D$24), zimbabwe!$B$5, index_gender!X24:X43)</f>
        <v>30.697000000000003</v>
      </c>
      <c r="U5">
        <f>AVERAGEIF(_xlfn.ANCHORARRAY(index_gender!$D$24), zimbabwe!$B$5, index_gender!Y24:Y43)</f>
        <v>10</v>
      </c>
      <c r="V5">
        <f>AVERAGEIF(_xlfn.ANCHORARRAY(index_gender!$D$24), zimbabwe!$B$5, index_gender!Z24:Z43)</f>
        <v>0.24708621189574259</v>
      </c>
      <c r="W5">
        <f>AVERAGEIF(_xlfn.ANCHORARRAY(index_gender!$D$24), zimbabwe!$B$5, index_gender!AA24:AA43)</f>
        <v>0.6880748915299002</v>
      </c>
      <c r="X5">
        <f>AVERAGEIF(_xlfn.ANCHORARRAY(index_gender!$D$24), zimbabwe!$B$5, index_gender!AB24:AB43)</f>
        <v>6.1434855900498977E-2</v>
      </c>
      <c r="Y5">
        <f>AVERAGEIF(_xlfn.ANCHORARRAY(index_gender!$D$24), zimbabwe!$B$5, index_gender!AC24:AC43)</f>
        <v>0.12123963273528285</v>
      </c>
      <c r="Z5">
        <f>AVERAGEIF(_xlfn.ANCHORARRAY(index_gender!$D$24), zimbabwe!$B$5, index_gender!AD24:AD43)</f>
        <v>6.1780602412874808E-2</v>
      </c>
      <c r="AA5">
        <f>AVERAGEIF(_xlfn.ANCHORARRAY(index_gender!$D$24), zimbabwe!$B$5, index_gender!AE24:AE43)</f>
        <v>0.52347416705429661</v>
      </c>
      <c r="AB5">
        <f>AVERAGEIF(_xlfn.ANCHORARRAY(index_gender!$D$24), zimbabwe!$B$5, index_gender!AF24:AF43)</f>
        <v>0.77474623228474104</v>
      </c>
      <c r="AC5">
        <f>AVERAGEIF(_xlfn.ANCHORARRAY(index_gender!$D$24), zimbabwe!$B$5, index_gender!AG24:AG43)</f>
        <v>0.47804401325882823</v>
      </c>
      <c r="AD5">
        <f>AVERAGEIF(_xlfn.ANCHORARRAY(index_gender!$D$24), zimbabwe!$B$5, index_gender!AH24:AH43)</f>
        <v>0.30334445172665864</v>
      </c>
      <c r="AE5">
        <f>AVERAGEIF(_xlfn.ANCHORARRAY(index_gender!$D$24), zimbabwe!$B$5, index_gender!AI24:AI43)</f>
        <v>36.213999999999999</v>
      </c>
      <c r="AF5">
        <f>AVERAGEIF(_xlfn.ANCHORARRAY(index_gender!$D$24), zimbabwe!$B$5, index_gender!AJ24:AJ43)</f>
        <v>10</v>
      </c>
      <c r="AG5">
        <f>AVERAGEIF(_xlfn.ANCHORARRAY(index_gender!$D$24), zimbabwe!$B$5, index_gender!AK24:AK43)</f>
        <v>0.25225072175051355</v>
      </c>
      <c r="AH5">
        <f>AVERAGEIF(_xlfn.ANCHORARRAY(index_gender!$D$24), zimbabwe!$B$5, index_gender!AL24:AL43)</f>
        <v>0.32269673550624817</v>
      </c>
      <c r="AI5">
        <f>AVERAGEIF(_xlfn.ANCHORARRAY(index_gender!$D$24), zimbabwe!$B$5, index_gender!AM24:AM43)</f>
        <v>0.94106300697981526</v>
      </c>
      <c r="AJ5">
        <f>AVERAGEIF(_xlfn.ANCHORARRAY(index_gender!$D$24), zimbabwe!$B$5, index_gender!AN24:AN43)</f>
        <v>0</v>
      </c>
      <c r="AK5">
        <f>AVERAGEIF(_xlfn.ANCHORARRAY(index_gender!$D$24), zimbabwe!$B$5, index_gender!AO24:AO43)</f>
        <v>0.10866319788637288</v>
      </c>
      <c r="AL5">
        <f>AVERAGEIF(_xlfn.ANCHORARRAY(index_gender!$D$24), zimbabwe!$B$5, index_gender!AP24:AP43)</f>
        <v>0.22007020757020751</v>
      </c>
      <c r="AM5">
        <f>AVERAGEIF(_xlfn.ANCHORARRAY(index_gender!$D$24), zimbabwe!$B$5, index_gender!AQ24:AQ43)</f>
        <v>0.23656898656898662</v>
      </c>
      <c r="AN5">
        <f>AVERAGEIF(_xlfn.ANCHORARRAY(index_gender!$D$24), zimbabwe!$B$5, index_gender!AR24:AR43)</f>
        <v>0.3191315628815628</v>
      </c>
      <c r="AO5">
        <f>AVERAGEIF(_xlfn.ANCHORARRAY(index_gender!$D$24), zimbabwe!$B$5, index_gender!AS24:AS43)</f>
        <v>0.9708829250368336</v>
      </c>
      <c r="AP5">
        <f>AVERAGEIF(_xlfn.ANCHORARRAY(index_gender!$D$24), zimbabwe!$B$5, index_gender!AT24:AT43)</f>
        <v>6.3050624601910688E-2</v>
      </c>
      <c r="AQ5">
        <f>AVERAGEIF(_xlfn.ANCHORARRAY(index_gender!$D$24), zimbabwe!$B$5, index_gender!AU24:AU43)</f>
        <v>0.2045190816506898</v>
      </c>
      <c r="AR5">
        <f>AVERAGEIF(_xlfn.ANCHORARRAY(index_gender!$D$24), zimbabwe!$B$5, index_gender!AV24:AV43)</f>
        <v>0.3018625132997157</v>
      </c>
      <c r="AS5">
        <f>AVERAGEIF(_xlfn.ANCHORARRAY(index_gender!$D$24), zimbabwe!$B$5, index_gender!AW24:AW43)</f>
        <v>32.839000000000006</v>
      </c>
      <c r="AT5">
        <f>AVERAGEIF(_xlfn.ANCHORARRAY(index_gender!$D$24), zimbabwe!$B$5, index_gender!AX24:AX43)</f>
        <v>0.55536203156752428</v>
      </c>
      <c r="AU5">
        <f>AVERAGEIF(_xlfn.ANCHORARRAY(index_gender!$D$24), zimbabwe!$B$5, index_gender!AY24:AY43)</f>
        <v>0.44463796843247561</v>
      </c>
      <c r="AV5">
        <f>AVERAGEIF(_xlfn.ANCHORARRAY(index_gender!$D$24), zimbabwe!$B$5, index_gender!AZ24:AZ43)</f>
        <v>0.30696719919894877</v>
      </c>
      <c r="AW5">
        <f>AVERAGEIF(_xlfn.ANCHORARRAY(index_gender!$D$24), zimbabwe!$B$5, index_gender!BA24:BA43)</f>
        <v>0.69303280080105123</v>
      </c>
      <c r="AX5">
        <f>AVERAGEIF(_xlfn.ANCHORARRAY(index_gender!$D$24), zimbabwe!$B$5, index_gender!BB24:BB43)</f>
        <v>0.36213611764431369</v>
      </c>
      <c r="AY5">
        <f>AVERAGEIF(_xlfn.ANCHORARRAY(index_gender!$D$24), zimbabwe!$B$5, index_gender!BC24:BC43)</f>
        <v>0.63786388235568636</v>
      </c>
      <c r="AZ5">
        <f>AVERAGEIF(_xlfn.ANCHORARRAY(index_gender!$D$24), zimbabwe!$B$5, index_gender!BD24:BD43)</f>
        <v>0.3283966303110713</v>
      </c>
      <c r="BA5">
        <f>AVERAGEIF(_xlfn.ANCHORARRAY(index_gender!$D$24), zimbabwe!$B$5, index_gender!BE24:BE43)</f>
        <v>0.67160336968892875</v>
      </c>
      <c r="BB5">
        <f>AVERAGEIF(_xlfn.ANCHORARRAY(index_gender!$D$24), zimbabwe!$B$5, index_gender!BF24:BF43)</f>
        <v>1.5528619787218578</v>
      </c>
      <c r="BC5">
        <f>AVERAGEIF(_xlfn.ANCHORARRAY(index_gender!$D$24), zimbabwe!$B$5, index_gender!BG24:BG43)</f>
        <v>0.38821549468046468</v>
      </c>
      <c r="BD5">
        <f>AVERAGEIF(_xlfn.ANCHORARRAY(index_gender!$D$24), zimbabwe!$B$5, index_gender!BH24:BH43)</f>
        <v>38.822000000000003</v>
      </c>
    </row>
    <row r="6" spans="1:56" x14ac:dyDescent="0.5">
      <c r="B6" t="str">
        <v>Male</v>
      </c>
      <c r="C6">
        <f>SUMIF(index_gender[gender_inclusion], zimbabwe!B6, index_gender[n])</f>
        <v>783</v>
      </c>
      <c r="D6">
        <f>AVERAGEIF(_xlfn.ANCHORARRAY(index_gender!$D$24), zimbabwe!$B$6, index_gender!H24:H43)</f>
        <v>0.17827198768409358</v>
      </c>
      <c r="E6">
        <f>AVERAGEIF(_xlfn.ANCHORARRAY(index_gender!$D$24), zimbabwe!$B$6, index_gender!I24:I43)</f>
        <v>6.502530268549446E-2</v>
      </c>
      <c r="F6">
        <f>AVERAGEIF(_xlfn.ANCHORARRAY(index_gender!$D$24), zimbabwe!$B$6, index_gender!J24:J43)</f>
        <v>0.1524268479268521</v>
      </c>
      <c r="G6">
        <f>AVERAGEIF(_xlfn.ANCHORARRAY(index_gender!$D$24), zimbabwe!$B$6, index_gender!K24:K43)</f>
        <v>0.24657691458578759</v>
      </c>
      <c r="H6">
        <f>AVERAGEIF(_xlfn.ANCHORARRAY(index_gender!$D$24), zimbabwe!$B$6, index_gender!L24:L43)</f>
        <v>0.1256744683890125</v>
      </c>
      <c r="I6">
        <f>AVERAGEIF(_xlfn.ANCHORARRAY(index_gender!$D$24), zimbabwe!$B$6, index_gender!M24:M43)</f>
        <v>0.20420319917285532</v>
      </c>
      <c r="J6">
        <f>AVERAGEIF(_xlfn.ANCHORARRAY(index_gender!$D$24), zimbabwe!$B$6, index_gender!N24:N43)</f>
        <v>7.3692774150520141E-2</v>
      </c>
      <c r="K6">
        <f>AVERAGEIF(_xlfn.ANCHORARRAY(index_gender!$D$24), zimbabwe!$B$6, index_gender!O24:O43)</f>
        <v>0.10089849964488395</v>
      </c>
      <c r="L6">
        <f>AVERAGEIF(_xlfn.ANCHORARRAY(index_gender!$D$24), zimbabwe!$B$6, index_gender!P24:P43)</f>
        <v>7.9833205954451092E-2</v>
      </c>
      <c r="M6">
        <f>AVERAGEIF(_xlfn.ANCHORARRAY(index_gender!$D$24), zimbabwe!$B$6, index_gender!Q24:Q43)</f>
        <v>0.46122510816496948</v>
      </c>
      <c r="N6">
        <f>AVERAGEIF(_xlfn.ANCHORARRAY(index_gender!$D$24), zimbabwe!$B$6, index_gender!R24:R43)</f>
        <v>0.3081303789969887</v>
      </c>
      <c r="O6">
        <f>AVERAGEIF(_xlfn.ANCHORARRAY(index_gender!$D$24), zimbabwe!$B$6, index_gender!S24:S43)</f>
        <v>0.51040361855886052</v>
      </c>
      <c r="P6">
        <f>AVERAGEIF(_xlfn.ANCHORARRAY(index_gender!$D$24), zimbabwe!$B$6, index_gender!T24:T43)</f>
        <v>42.661000000000001</v>
      </c>
      <c r="Q6">
        <f>AVERAGEIF(_xlfn.ANCHORARRAY(index_gender!$D$24), zimbabwe!$B$6, index_gender!U24:U43)</f>
        <v>11</v>
      </c>
      <c r="R6">
        <f>AVERAGEIF(_xlfn.ANCHORARRAY(index_gender!$D$24), zimbabwe!$B$6, index_gender!V24:V43)</f>
        <v>0.56299208666096257</v>
      </c>
      <c r="S6">
        <f>AVERAGEIF(_xlfn.ANCHORARRAY(index_gender!$D$24), zimbabwe!$B$6, index_gender!W24:W43)</f>
        <v>0.46592317884289036</v>
      </c>
      <c r="T6">
        <f>AVERAGEIF(_xlfn.ANCHORARRAY(index_gender!$D$24), zimbabwe!$B$6, index_gender!X24:X43)</f>
        <v>51.444999999999993</v>
      </c>
      <c r="U6">
        <f>AVERAGEIF(_xlfn.ANCHORARRAY(index_gender!$D$24), zimbabwe!$B$6, index_gender!Y24:Y43)</f>
        <v>11</v>
      </c>
      <c r="V6">
        <f>AVERAGEIF(_xlfn.ANCHORARRAY(index_gender!$D$24), zimbabwe!$B$6, index_gender!Z24:Z43)</f>
        <v>0.44304149790525366</v>
      </c>
      <c r="W6">
        <f>AVERAGEIF(_xlfn.ANCHORARRAY(index_gender!$D$24), zimbabwe!$B$6, index_gender!AA24:AA43)</f>
        <v>0.65063697872154735</v>
      </c>
      <c r="X6">
        <f>AVERAGEIF(_xlfn.ANCHORARRAY(index_gender!$D$24), zimbabwe!$B$6, index_gender!AB24:AB43)</f>
        <v>0.10120961947074074</v>
      </c>
      <c r="Y6">
        <f>AVERAGEIF(_xlfn.ANCHORARRAY(index_gender!$D$24), zimbabwe!$B$6, index_gender!AC24:AC43)</f>
        <v>0.24245862351790973</v>
      </c>
      <c r="Z6">
        <f>AVERAGEIF(_xlfn.ANCHORARRAY(index_gender!$D$24), zimbabwe!$B$6, index_gender!AD24:AD43)</f>
        <v>8.1585387937588877E-2</v>
      </c>
      <c r="AA6">
        <f>AVERAGEIF(_xlfn.ANCHORARRAY(index_gender!$D$24), zimbabwe!$B$6, index_gender!AE24:AE43)</f>
        <v>0.60202649098412675</v>
      </c>
      <c r="AB6">
        <f>AVERAGEIF(_xlfn.ANCHORARRAY(index_gender!$D$24), zimbabwe!$B$6, index_gender!AF24:AF43)</f>
        <v>0.68342191989320211</v>
      </c>
      <c r="AC6">
        <f>AVERAGEIF(_xlfn.ANCHORARRAY(index_gender!$D$24), zimbabwe!$B$6, index_gender!AG24:AG43)</f>
        <v>0.50212780778184518</v>
      </c>
      <c r="AD6">
        <f>AVERAGEIF(_xlfn.ANCHORARRAY(index_gender!$D$24), zimbabwe!$B$6, index_gender!AH24:AH43)</f>
        <v>0.38750910849311843</v>
      </c>
      <c r="AE6">
        <f>AVERAGEIF(_xlfn.ANCHORARRAY(index_gender!$D$24), zimbabwe!$B$6, index_gender!AI24:AI43)</f>
        <v>41.043999999999997</v>
      </c>
      <c r="AF6">
        <f>AVERAGEIF(_xlfn.ANCHORARRAY(index_gender!$D$24), zimbabwe!$B$6, index_gender!AJ24:AJ43)</f>
        <v>11</v>
      </c>
      <c r="AG6">
        <f>AVERAGEIF(_xlfn.ANCHORARRAY(index_gender!$D$24), zimbabwe!$B$6, index_gender!AK24:AK43)</f>
        <v>0.25862831855850682</v>
      </c>
      <c r="AH6">
        <f>AVERAGEIF(_xlfn.ANCHORARRAY(index_gender!$D$24), zimbabwe!$B$6, index_gender!AL24:AL43)</f>
        <v>0.29445946230389819</v>
      </c>
      <c r="AI6">
        <f>AVERAGEIF(_xlfn.ANCHORARRAY(index_gender!$D$24), zimbabwe!$B$6, index_gender!AM24:AM43)</f>
        <v>0.96819875928031673</v>
      </c>
      <c r="AJ6">
        <f>AVERAGEIF(_xlfn.ANCHORARRAY(index_gender!$D$24), zimbabwe!$B$6, index_gender!AN24:AN43)</f>
        <v>0.54007936507936516</v>
      </c>
      <c r="AK6">
        <f>AVERAGEIF(_xlfn.ANCHORARRAY(index_gender!$D$24), zimbabwe!$B$6, index_gender!AO24:AO43)</f>
        <v>0.1670695916516805</v>
      </c>
      <c r="AL6">
        <f>AVERAGEIF(_xlfn.ANCHORARRAY(index_gender!$D$24), zimbabwe!$B$6, index_gender!AP24:AP43)</f>
        <v>0.26596415408915408</v>
      </c>
      <c r="AM6">
        <f>AVERAGEIF(_xlfn.ANCHORARRAY(index_gender!$D$24), zimbabwe!$B$6, index_gender!AQ24:AQ43)</f>
        <v>0.32570443820443828</v>
      </c>
      <c r="AN6">
        <f>AVERAGEIF(_xlfn.ANCHORARRAY(index_gender!$D$24), zimbabwe!$B$6, index_gender!AR24:AR43)</f>
        <v>0.30671182383682394</v>
      </c>
      <c r="AO6">
        <f>AVERAGEIF(_xlfn.ANCHORARRAY(index_gender!$D$24), zimbabwe!$B$6, index_gender!AS24:AS43)</f>
        <v>0.96684232543988635</v>
      </c>
      <c r="AP6">
        <f>AVERAGEIF(_xlfn.ANCHORARRAY(index_gender!$D$24), zimbabwe!$B$6, index_gender!AT24:AT43)</f>
        <v>5.2846669459572684E-2</v>
      </c>
      <c r="AQ6">
        <f>AVERAGEIF(_xlfn.ANCHORARRAY(index_gender!$D$24), zimbabwe!$B$6, index_gender!AU24:AU43)</f>
        <v>0.2365216219298652</v>
      </c>
      <c r="AR6">
        <f>AVERAGEIF(_xlfn.ANCHORARRAY(index_gender!$D$24), zimbabwe!$B$6, index_gender!AV24:AV43)</f>
        <v>0.40375124052592304</v>
      </c>
      <c r="AS6">
        <f>AVERAGEIF(_xlfn.ANCHORARRAY(index_gender!$D$24), zimbabwe!$B$6, index_gender!AW24:AW43)</f>
        <v>39.888999999999996</v>
      </c>
      <c r="AT6">
        <f>AVERAGEIF(_xlfn.ANCHORARRAY(index_gender!$D$24), zimbabwe!$B$6, index_gender!AX24:AX43)</f>
        <v>0.5734136314263939</v>
      </c>
      <c r="AU6">
        <f>AVERAGEIF(_xlfn.ANCHORARRAY(index_gender!$D$24), zimbabwe!$B$6, index_gender!AY24:AY43)</f>
        <v>0.42658636857360605</v>
      </c>
      <c r="AV6">
        <f>AVERAGEIF(_xlfn.ANCHORARRAY(index_gender!$D$24), zimbabwe!$B$6, index_gender!AZ24:AZ43)</f>
        <v>0.51445763275192646</v>
      </c>
      <c r="AW6">
        <f>AVERAGEIF(_xlfn.ANCHORARRAY(index_gender!$D$24), zimbabwe!$B$6, index_gender!BA24:BA43)</f>
        <v>0.48554236724807354</v>
      </c>
      <c r="AX6">
        <f>AVERAGEIF(_xlfn.ANCHORARRAY(index_gender!$D$24), zimbabwe!$B$6, index_gender!BB24:BB43)</f>
        <v>0.41044638163392599</v>
      </c>
      <c r="AY6">
        <f>AVERAGEIF(_xlfn.ANCHORARRAY(index_gender!$D$24), zimbabwe!$B$6, index_gender!BC24:BC43)</f>
        <v>0.58955361836607412</v>
      </c>
      <c r="AZ6">
        <f>AVERAGEIF(_xlfn.ANCHORARRAY(index_gender!$D$24), zimbabwe!$B$6, index_gender!BD24:BD43)</f>
        <v>0.39889814752995256</v>
      </c>
      <c r="BA6">
        <f>AVERAGEIF(_xlfn.ANCHORARRAY(index_gender!$D$24), zimbabwe!$B$6, index_gender!BE24:BE43)</f>
        <v>0.60110185247004744</v>
      </c>
      <c r="BB6">
        <f>AVERAGEIF(_xlfn.ANCHORARRAY(index_gender!$D$24), zimbabwe!$B$6, index_gender!BF24:BF43)</f>
        <v>1.8972157933421989</v>
      </c>
      <c r="BC6">
        <f>AVERAGEIF(_xlfn.ANCHORARRAY(index_gender!$D$24), zimbabwe!$B$6, index_gender!BG24:BG43)</f>
        <v>0.4743039483355499</v>
      </c>
      <c r="BD6">
        <f>AVERAGEIF(_xlfn.ANCHORARRAY(index_gender!$D$24), zimbabwe!$B$6, index_gender!BH24:BH43)</f>
        <v>47.430999999999997</v>
      </c>
    </row>
    <row r="8" spans="1:56" x14ac:dyDescent="0.5">
      <c r="A8" t="s">
        <v>48</v>
      </c>
      <c r="B8" t="str" cm="1">
        <f t="array" ref="B8:B9">index_size!D2:D3</f>
        <v>micro</v>
      </c>
      <c r="C8">
        <f>SUMIF(index_size[size_inclusion], zimbabwe!B8, index_size[n])</f>
        <v>993</v>
      </c>
      <c r="D8">
        <f>AVERAGEIF(_xlfn.ANCHORARRAY(index_size!$D$24), zimbabwe!$B$8, index_size!H24:H43)</f>
        <v>0.21080497125971992</v>
      </c>
      <c r="E8">
        <f>AVERAGEIF(_xlfn.ANCHORARRAY(index_size!$D$24), zimbabwe!$B$8, index_size!I24:I43)</f>
        <v>8.8900289979318342E-2</v>
      </c>
      <c r="F8">
        <f>AVERAGEIF(_xlfn.ANCHORARRAY(index_size!$D$24), zimbabwe!$B$8, index_size!J24:J43)</f>
        <v>0.1682863106093429</v>
      </c>
      <c r="G8">
        <f>AVERAGEIF(_xlfn.ANCHORARRAY(index_size!$D$24), zimbabwe!$B$8, index_size!K24:K43)</f>
        <v>0.2452269402470387</v>
      </c>
      <c r="H8">
        <f>AVERAGEIF(_xlfn.ANCHORARRAY(index_size!$D$24), zimbabwe!$B$8, index_size!L24:L43)</f>
        <v>0.1055449561330923</v>
      </c>
      <c r="I8">
        <f>AVERAGEIF(_xlfn.ANCHORARRAY(index_size!$D$24), zimbabwe!$B$8, index_size!M24:M43)</f>
        <v>0.15736199757483535</v>
      </c>
      <c r="J8">
        <f>AVERAGEIF(_xlfn.ANCHORARRAY(index_size!$D$24), zimbabwe!$B$8, index_size!N24:N43)</f>
        <v>5.8421270394437085E-2</v>
      </c>
      <c r="K8">
        <f>AVERAGEIF(_xlfn.ANCHORARRAY(index_size!$D$24), zimbabwe!$B$8, index_size!O24:O43)</f>
        <v>8.6548064024539018E-2</v>
      </c>
      <c r="L8">
        <f>AVERAGEIF(_xlfn.ANCHORARRAY(index_size!$D$24), zimbabwe!$B$8, index_size!P24:P43)</f>
        <v>6.8959830088113599E-2</v>
      </c>
      <c r="M8">
        <f>AVERAGEIF(_xlfn.ANCHORARRAY(index_size!$D$24), zimbabwe!$B$8, index_size!Q24:Q43)</f>
        <v>0.54505687547188142</v>
      </c>
      <c r="N8">
        <f>AVERAGEIF(_xlfn.ANCHORARRAY(index_size!$D$24), zimbabwe!$B$8, index_size!R24:R43)</f>
        <v>0.296536899408753</v>
      </c>
      <c r="O8">
        <f>AVERAGEIF(_xlfn.ANCHORARRAY(index_size!$D$24), zimbabwe!$B$8, index_size!S24:S43)</f>
        <v>0.53321945282875993</v>
      </c>
      <c r="P8">
        <f>AVERAGEIF(_xlfn.ANCHORARRAY(index_size!$D$24), zimbabwe!$B$8, index_size!T24:T43)</f>
        <v>45.827000000000005</v>
      </c>
      <c r="Q8">
        <f>AVERAGEIF(_xlfn.ANCHORARRAY(index_size!$D$24), zimbabwe!$B$8, index_size!U24:U43)</f>
        <v>15.5</v>
      </c>
      <c r="R8">
        <f>AVERAGEIF(_xlfn.ANCHORARRAY(index_size!$D$24), zimbabwe!$B$8, index_size!V24:V43)</f>
        <v>0.34736665961559149</v>
      </c>
      <c r="S8">
        <f>AVERAGEIF(_xlfn.ANCHORARRAY(index_size!$D$24), zimbabwe!$B$8, index_size!W24:W43)</f>
        <v>0.23170534916637164</v>
      </c>
      <c r="T8">
        <f>AVERAGEIF(_xlfn.ANCHORARRAY(index_size!$D$24), zimbabwe!$B$8, index_size!X24:X43)</f>
        <v>28.952999999999996</v>
      </c>
      <c r="U8">
        <f>AVERAGEIF(_xlfn.ANCHORARRAY(index_size!$D$24), zimbabwe!$B$8, index_size!Y24:Y43)</f>
        <v>15.5</v>
      </c>
      <c r="V8">
        <f>AVERAGEIF(_xlfn.ANCHORARRAY(index_size!$D$24), zimbabwe!$B$8, index_size!Z24:Z43)</f>
        <v>0.20545265414682121</v>
      </c>
      <c r="W8">
        <f>AVERAGEIF(_xlfn.ANCHORARRAY(index_size!$D$24), zimbabwe!$B$8, index_size!AA24:AA43)</f>
        <v>0.68869776803415261</v>
      </c>
      <c r="X8">
        <f>AVERAGEIF(_xlfn.ANCHORARRAY(index_size!$D$24), zimbabwe!$B$8, index_size!AB24:AB43)</f>
        <v>3.7547959335440188E-2</v>
      </c>
      <c r="Y8">
        <f>AVERAGEIF(_xlfn.ANCHORARRAY(index_size!$D$24), zimbabwe!$B$8, index_size!AC24:AC43)</f>
        <v>7.5336463996130157E-2</v>
      </c>
      <c r="Z8">
        <f>AVERAGEIF(_xlfn.ANCHORARRAY(index_size!$D$24), zimbabwe!$B$8, index_size!AD24:AD43)</f>
        <v>2.7025988494555432E-2</v>
      </c>
      <c r="AA8">
        <f>AVERAGEIF(_xlfn.ANCHORARRAY(index_size!$D$24), zimbabwe!$B$8, index_size!AE24:AE43)</f>
        <v>0.53084755227777003</v>
      </c>
      <c r="AB8">
        <f>AVERAGEIF(_xlfn.ANCHORARRAY(index_size!$D$24), zimbabwe!$B$8, index_size!AF24:AF43)</f>
        <v>0.75083717647517667</v>
      </c>
      <c r="AC8">
        <f>AVERAGEIF(_xlfn.ANCHORARRAY(index_size!$D$24), zimbabwe!$B$8, index_size!AG24:AG43)</f>
        <v>0.43882689964248495</v>
      </c>
      <c r="AD8">
        <f>AVERAGEIF(_xlfn.ANCHORARRAY(index_size!$D$24), zimbabwe!$B$8, index_size!AH24:AH43)</f>
        <v>0.28127157965040256</v>
      </c>
      <c r="AE8">
        <f>AVERAGEIF(_xlfn.ANCHORARRAY(index_size!$D$24), zimbabwe!$B$8, index_size!AI24:AI43)</f>
        <v>33.728999999999999</v>
      </c>
      <c r="AF8">
        <f>AVERAGEIF(_xlfn.ANCHORARRAY(index_size!$D$24), zimbabwe!$B$8, index_size!AJ24:AJ43)</f>
        <v>15.5</v>
      </c>
      <c r="AG8">
        <f>AVERAGEIF(_xlfn.ANCHORARRAY(index_size!$D$24), zimbabwe!$B$8, index_size!AK24:AK43)</f>
        <v>0.20697243873156063</v>
      </c>
      <c r="AH8">
        <f>AVERAGEIF(_xlfn.ANCHORARRAY(index_size!$D$24), zimbabwe!$B$8, index_size!AL24:AL43)</f>
        <v>0.26774797372229797</v>
      </c>
      <c r="AI8">
        <f>AVERAGEIF(_xlfn.ANCHORARRAY(index_size!$D$24), zimbabwe!$B$8, index_size!AM24:AM43)</f>
        <v>0.92130141534031706</v>
      </c>
      <c r="AJ8">
        <f>AVERAGEIF(_xlfn.ANCHORARRAY(index_size!$D$24), zimbabwe!$B$8, index_size!AN24:AN43)</f>
        <v>0.1678571428571429</v>
      </c>
      <c r="AK8">
        <f>AVERAGEIF(_xlfn.ANCHORARRAY(index_size!$D$24), zimbabwe!$B$8, index_size!AO24:AO43)</f>
        <v>0.1034107509970686</v>
      </c>
      <c r="AL8">
        <f>AVERAGEIF(_xlfn.ANCHORARRAY(index_size!$D$24), zimbabwe!$B$8, index_size!AP24:AP43)</f>
        <v>0.2988725490196078</v>
      </c>
      <c r="AM8">
        <f>AVERAGEIF(_xlfn.ANCHORARRAY(index_size!$D$24), zimbabwe!$B$8, index_size!AQ24:AQ43)</f>
        <v>0.34483660130718957</v>
      </c>
      <c r="AN8">
        <f>AVERAGEIF(_xlfn.ANCHORARRAY(index_size!$D$24), zimbabwe!$B$8, index_size!AR24:AR43)</f>
        <v>0.24066993464052278</v>
      </c>
      <c r="AO8">
        <f>AVERAGEIF(_xlfn.ANCHORARRAY(index_size!$D$24), zimbabwe!$B$8, index_size!AS24:AS43)</f>
        <v>0.94624064189799562</v>
      </c>
      <c r="AP8">
        <f>AVERAGEIF(_xlfn.ANCHORARRAY(index_size!$D$24), zimbabwe!$B$8, index_size!AT24:AT43)</f>
        <v>7.1513917954089137E-2</v>
      </c>
      <c r="AQ8">
        <f>AVERAGEIF(_xlfn.ANCHORARRAY(index_size!$D$24), zimbabwe!$B$8, index_size!AU24:AU43)</f>
        <v>0.17268786004841938</v>
      </c>
      <c r="AR8">
        <f>AVERAGEIF(_xlfn.ANCHORARRAY(index_size!$D$24), zimbabwe!$B$8, index_size!AV24:AV43)</f>
        <v>0.29111603099195754</v>
      </c>
      <c r="AS8">
        <f>AVERAGEIF(_xlfn.ANCHORARRAY(index_size!$D$24), zimbabwe!$B$8, index_size!AW24:AW43)</f>
        <v>33.61</v>
      </c>
      <c r="AT8">
        <f>AVERAGEIF(_xlfn.ANCHORARRAY(index_size!$D$24), zimbabwe!$B$8, index_size!AX24:AX43)</f>
        <v>0.54172892409686857</v>
      </c>
      <c r="AU8">
        <f>AVERAGEIF(_xlfn.ANCHORARRAY(index_size!$D$24), zimbabwe!$B$8, index_size!AY24:AY43)</f>
        <v>0.45827107590313149</v>
      </c>
      <c r="AV8">
        <f>AVERAGEIF(_xlfn.ANCHORARRAY(index_size!$D$24), zimbabwe!$B$8, index_size!AZ24:AZ43)</f>
        <v>0.28953600439098143</v>
      </c>
      <c r="AW8">
        <f>AVERAGEIF(_xlfn.ANCHORARRAY(index_size!$D$24), zimbabwe!$B$8, index_size!BA24:BA43)</f>
        <v>0.71046399560901852</v>
      </c>
      <c r="AX8">
        <f>AVERAGEIF(_xlfn.ANCHORARRAY(index_size!$D$24), zimbabwe!$B$8, index_size!BB24:BB43)</f>
        <v>0.33731600467254808</v>
      </c>
      <c r="AY8">
        <f>AVERAGEIF(_xlfn.ANCHORARRAY(index_size!$D$24), zimbabwe!$B$8, index_size!BC24:BC43)</f>
        <v>0.66268399532745192</v>
      </c>
      <c r="AZ8">
        <f>AVERAGEIF(_xlfn.ANCHORARRAY(index_size!$D$24), zimbabwe!$B$8, index_size!BD24:BD43)</f>
        <v>0.336102271459014</v>
      </c>
      <c r="BA8">
        <f>AVERAGEIF(_xlfn.ANCHORARRAY(index_size!$D$24), zimbabwe!$B$8, index_size!BE24:BE43)</f>
        <v>0.66389772854098594</v>
      </c>
      <c r="BB8">
        <f>AVERAGEIF(_xlfn.ANCHORARRAY(index_size!$D$24), zimbabwe!$B$8, index_size!BF24:BF43)</f>
        <v>1.5046832046194141</v>
      </c>
      <c r="BC8">
        <f>AVERAGEIF(_xlfn.ANCHORARRAY(index_size!$D$24), zimbabwe!$B$8, index_size!BG24:BG43)</f>
        <v>0.37617080115485313</v>
      </c>
      <c r="BD8">
        <f>AVERAGEIF(_xlfn.ANCHORARRAY(index_size!$D$24), zimbabwe!$B$8, index_size!BH24:BH43)</f>
        <v>37.618000000000002</v>
      </c>
    </row>
    <row r="9" spans="1:56" x14ac:dyDescent="0.5">
      <c r="B9" t="str">
        <v>small</v>
      </c>
      <c r="C9">
        <f>SUMIF(index_size[size_inclusion], zimbabwe!B9, index_size[n])</f>
        <v>359</v>
      </c>
      <c r="D9">
        <f>AVERAGEIF(_xlfn.ANCHORARRAY(index_size!$D$24), zimbabwe!$B$9, index_size!H24:H43)</f>
        <v>8.7738550199662493E-2</v>
      </c>
      <c r="E9">
        <f>AVERAGEIF(_xlfn.ANCHORARRAY(index_size!$D$24), zimbabwe!$B$9, index_size!I24:I43)</f>
        <v>5.8091138427950641E-2</v>
      </c>
      <c r="F9">
        <f>AVERAGEIF(_xlfn.ANCHORARRAY(index_size!$D$24), zimbabwe!$B$9, index_size!J24:J43)</f>
        <v>8.7260954191382162E-2</v>
      </c>
      <c r="G9">
        <f>AVERAGEIF(_xlfn.ANCHORARRAY(index_size!$D$24), zimbabwe!$B$9, index_size!K24:K43)</f>
        <v>0.24165927831337744</v>
      </c>
      <c r="H9">
        <f>AVERAGEIF(_xlfn.ANCHORARRAY(index_size!$D$24), zimbabwe!$B$9, index_size!L24:L43)</f>
        <v>0.1574125784999339</v>
      </c>
      <c r="I9">
        <f>AVERAGEIF(_xlfn.ANCHORARRAY(index_size!$D$24), zimbabwe!$B$9, index_size!M24:M43)</f>
        <v>0.28570765119261743</v>
      </c>
      <c r="J9">
        <f>AVERAGEIF(_xlfn.ANCHORARRAY(index_size!$D$24), zimbabwe!$B$9, index_size!N24:N43)</f>
        <v>0.10389654226610738</v>
      </c>
      <c r="K9">
        <f>AVERAGEIF(_xlfn.ANCHORARRAY(index_size!$D$24), zimbabwe!$B$9, index_size!O24:O43)</f>
        <v>0.16912234450942545</v>
      </c>
      <c r="L9">
        <f>AVERAGEIF(_xlfn.ANCHORARRAY(index_size!$D$24), zimbabwe!$B$9, index_size!P24:P43)</f>
        <v>8.2554735611799199E-2</v>
      </c>
      <c r="M9">
        <f>AVERAGEIF(_xlfn.ANCHORARRAY(index_size!$D$24), zimbabwe!$B$9, index_size!Q24:Q43)</f>
        <v>0.37502436669911293</v>
      </c>
      <c r="N9">
        <f>AVERAGEIF(_xlfn.ANCHORARRAY(index_size!$D$24), zimbabwe!$B$9, index_size!R24:R43)</f>
        <v>0.32240696431832966</v>
      </c>
      <c r="O9">
        <f>AVERAGEIF(_xlfn.ANCHORARRAY(index_size!$D$24), zimbabwe!$B$9, index_size!S24:S43)</f>
        <v>0.51140239289695821</v>
      </c>
      <c r="P9">
        <f>AVERAGEIF(_xlfn.ANCHORARRAY(index_size!$D$24), zimbabwe!$B$9, index_size!T24:T43)</f>
        <v>40.293999999999997</v>
      </c>
      <c r="Q9">
        <f>AVERAGEIF(_xlfn.ANCHORARRAY(index_size!$D$24), zimbabwe!$B$9, index_size!U24:U43)</f>
        <v>16.5</v>
      </c>
      <c r="R9">
        <f>AVERAGEIF(_xlfn.ANCHORARRAY(index_size!$D$24), zimbabwe!$B$9, index_size!V24:V43)</f>
        <v>0.78538848682108642</v>
      </c>
      <c r="S9">
        <f>AVERAGEIF(_xlfn.ANCHORARRAY(index_size!$D$24), zimbabwe!$B$9, index_size!W24:W43)</f>
        <v>0.68877666974214824</v>
      </c>
      <c r="T9">
        <f>AVERAGEIF(_xlfn.ANCHORARRAY(index_size!$D$24), zimbabwe!$B$9, index_size!X24:X43)</f>
        <v>73.707999999999998</v>
      </c>
      <c r="U9">
        <f>AVERAGEIF(_xlfn.ANCHORARRAY(index_size!$D$24), zimbabwe!$B$9, index_size!Y24:Y43)</f>
        <v>16.5</v>
      </c>
      <c r="V9">
        <f>AVERAGEIF(_xlfn.ANCHORARRAY(index_size!$D$24), zimbabwe!$B$9, index_size!Z24:Z43)</f>
        <v>0.71298594542534821</v>
      </c>
      <c r="W9">
        <f>AVERAGEIF(_xlfn.ANCHORARRAY(index_size!$D$24), zimbabwe!$B$9, index_size!AA24:AA43)</f>
        <v>0.62793759856073839</v>
      </c>
      <c r="X9">
        <f>AVERAGEIF(_xlfn.ANCHORARRAY(index_size!$D$24), zimbabwe!$B$9, index_size!AB24:AB43)</f>
        <v>0.17022301228183584</v>
      </c>
      <c r="Y9">
        <f>AVERAGEIF(_xlfn.ANCHORARRAY(index_size!$D$24), zimbabwe!$B$9, index_size!AC24:AC43)</f>
        <v>0.43478904098261523</v>
      </c>
      <c r="Z9">
        <f>AVERAGEIF(_xlfn.ANCHORARRAY(index_size!$D$24), zimbabwe!$B$9, index_size!AD24:AD43)</f>
        <v>0.15869152577711179</v>
      </c>
      <c r="AA9">
        <f>AVERAGEIF(_xlfn.ANCHORARRAY(index_size!$D$24), zimbabwe!$B$9, index_size!AE24:AE43)</f>
        <v>0.65455017126771275</v>
      </c>
      <c r="AB9">
        <f>AVERAGEIF(_xlfn.ANCHORARRAY(index_size!$D$24), zimbabwe!$B$9, index_size!AF24:AF43)</f>
        <v>0.62134386021054833</v>
      </c>
      <c r="AC9">
        <f>AVERAGEIF(_xlfn.ANCHORARRAY(index_size!$D$24), zimbabwe!$B$9, index_size!AG24:AG43)</f>
        <v>0.61296901424737249</v>
      </c>
      <c r="AD9">
        <f>AVERAGEIF(_xlfn.ANCHORARRAY(index_size!$D$24), zimbabwe!$B$9, index_size!AH24:AH43)</f>
        <v>0.50138130291698879</v>
      </c>
      <c r="AE9">
        <f>AVERAGEIF(_xlfn.ANCHORARRAY(index_size!$D$24), zimbabwe!$B$9, index_size!AI24:AI43)</f>
        <v>49.943999999999996</v>
      </c>
      <c r="AF9">
        <f>AVERAGEIF(_xlfn.ANCHORARRAY(index_size!$D$24), zimbabwe!$B$9, index_size!AJ24:AJ43)</f>
        <v>16.5</v>
      </c>
      <c r="AG9">
        <f>AVERAGEIF(_xlfn.ANCHORARRAY(index_size!$D$24), zimbabwe!$B$9, index_size!AK24:AK43)</f>
        <v>0.35643624933177315</v>
      </c>
      <c r="AH9">
        <f>AVERAGEIF(_xlfn.ANCHORARRAY(index_size!$D$24), zimbabwe!$B$9, index_size!AL24:AL43)</f>
        <v>0.39591199579293601</v>
      </c>
      <c r="AI9">
        <f>AVERAGEIF(_xlfn.ANCHORARRAY(index_size!$D$24), zimbabwe!$B$9, index_size!AM24:AM43)</f>
        <v>0.97567684911802544</v>
      </c>
      <c r="AJ9">
        <f>AVERAGEIF(_xlfn.ANCHORARRAY(index_size!$D$24), zimbabwe!$B$9, index_size!AN24:AN43)</f>
        <v>0.4</v>
      </c>
      <c r="AK9">
        <f>AVERAGEIF(_xlfn.ANCHORARRAY(index_size!$D$24), zimbabwe!$B$9, index_size!AO24:AO43)</f>
        <v>0.24171728940192622</v>
      </c>
      <c r="AL9">
        <f>AVERAGEIF(_xlfn.ANCHORARRAY(index_size!$D$24), zimbabwe!$B$9, index_size!AP24:AP43)</f>
        <v>0.27292522097785243</v>
      </c>
      <c r="AM9">
        <f>AVERAGEIF(_xlfn.ANCHORARRAY(index_size!$D$24), zimbabwe!$B$9, index_size!AQ24:AQ43)</f>
        <v>0.32708769446927338</v>
      </c>
      <c r="AN9">
        <f>AVERAGEIF(_xlfn.ANCHORARRAY(index_size!$D$24), zimbabwe!$B$9, index_size!AR24:AR43)</f>
        <v>0.32208698319224649</v>
      </c>
      <c r="AO9">
        <f>AVERAGEIF(_xlfn.ANCHORARRAY(index_size!$D$24), zimbabwe!$B$9, index_size!AS24:AS43)</f>
        <v>0.98360482654600312</v>
      </c>
      <c r="AP9">
        <f>AVERAGEIF(_xlfn.ANCHORARRAY(index_size!$D$24), zimbabwe!$B$9, index_size!AT24:AT43)</f>
        <v>5.0508658008657982E-2</v>
      </c>
      <c r="AQ9">
        <f>AVERAGEIF(_xlfn.ANCHORARRAY(index_size!$D$24), zimbabwe!$B$9, index_size!AU24:AU43)</f>
        <v>0.25584885117014261</v>
      </c>
      <c r="AR9">
        <f>AVERAGEIF(_xlfn.ANCHORARRAY(index_size!$D$24), zimbabwe!$B$9, index_size!AV24:AV43)</f>
        <v>0.50192477938229041</v>
      </c>
      <c r="AS9">
        <f>AVERAGEIF(_xlfn.ANCHORARRAY(index_size!$D$24), zimbabwe!$B$9, index_size!AW24:AW43)</f>
        <v>42.366</v>
      </c>
      <c r="AT9">
        <f>AVERAGEIF(_xlfn.ANCHORARRAY(index_size!$D$24), zimbabwe!$B$9, index_size!AX24:AX43)</f>
        <v>0.59705542536186651</v>
      </c>
      <c r="AU9">
        <f>AVERAGEIF(_xlfn.ANCHORARRAY(index_size!$D$24), zimbabwe!$B$9, index_size!AY24:AY43)</f>
        <v>0.40294457463813355</v>
      </c>
      <c r="AV9">
        <f>AVERAGEIF(_xlfn.ANCHORARRAY(index_size!$D$24), zimbabwe!$B$9, index_size!AZ24:AZ43)</f>
        <v>0.73708257828161716</v>
      </c>
      <c r="AW9">
        <f>AVERAGEIF(_xlfn.ANCHORARRAY(index_size!$D$24), zimbabwe!$B$9, index_size!BA24:BA43)</f>
        <v>0.26291742171838284</v>
      </c>
      <c r="AX9">
        <f>AVERAGEIF(_xlfn.ANCHORARRAY(index_size!$D$24), zimbabwe!$B$9, index_size!BB24:BB43)</f>
        <v>0.499430163518919</v>
      </c>
      <c r="AY9">
        <f>AVERAGEIF(_xlfn.ANCHORARRAY(index_size!$D$24), zimbabwe!$B$9, index_size!BC24:BC43)</f>
        <v>0.500569836481081</v>
      </c>
      <c r="AZ9">
        <f>AVERAGEIF(_xlfn.ANCHORARRAY(index_size!$D$24), zimbabwe!$B$9, index_size!BD24:BD43)</f>
        <v>0.4236441164492607</v>
      </c>
      <c r="BA9">
        <f>AVERAGEIF(_xlfn.ANCHORARRAY(index_size!$D$24), zimbabwe!$B$9, index_size!BE24:BE43)</f>
        <v>0.57635588355073941</v>
      </c>
      <c r="BB9">
        <f>AVERAGEIF(_xlfn.ANCHORARRAY(index_size!$D$24), zimbabwe!$B$9, index_size!BF24:BF43)</f>
        <v>2.257212283611663</v>
      </c>
      <c r="BC9">
        <f>AVERAGEIF(_xlfn.ANCHORARRAY(index_size!$D$24), zimbabwe!$B$9, index_size!BG24:BG43)</f>
        <v>0.56430307090291587</v>
      </c>
      <c r="BD9">
        <f>AVERAGEIF(_xlfn.ANCHORARRAY(index_size!$D$24), zimbabwe!$B$9, index_size!BH24:BH43)</f>
        <v>56.428999999999995</v>
      </c>
    </row>
    <row r="11" spans="1:56" x14ac:dyDescent="0.5">
      <c r="A11" t="s">
        <v>47</v>
      </c>
      <c r="B11" t="str" cm="1">
        <f t="array" ref="B11:B14">index_sector!D2:D5</f>
        <v>Agriculture</v>
      </c>
      <c r="C11">
        <f>SUMIF(index_sector[sector_inclusion], zimbabwe!B11, index_sector[n])</f>
        <v>148</v>
      </c>
      <c r="D11">
        <f>AVERAGEIF(_xlfn.ANCHORARRAY(index_sector!$D$43), zimbabwe!$B$11, index_sector!H43:H81)</f>
        <v>0.17624761534066041</v>
      </c>
      <c r="E11">
        <f>AVERAGEIF(_xlfn.ANCHORARRAY(index_sector!$D$43), zimbabwe!$B$11, index_sector!I43:I81)</f>
        <v>0.11116115366115376</v>
      </c>
      <c r="F11">
        <f>AVERAGEIF(_xlfn.ANCHORARRAY(index_sector!$D$43), zimbabwe!$B$11, index_sector!J43:J81)</f>
        <v>0.15982614607614601</v>
      </c>
      <c r="G11">
        <f>AVERAGEIF(_xlfn.ANCHORARRAY(index_sector!$D$43), zimbabwe!$B$11, index_sector!K43:K81)</f>
        <v>0.24601902985537855</v>
      </c>
      <c r="H11">
        <f>AVERAGEIF(_xlfn.ANCHORARRAY(index_sector!$D$43), zimbabwe!$B$11, index_sector!L43:L81)</f>
        <v>0.12988030025530037</v>
      </c>
      <c r="I11">
        <f>AVERAGEIF(_xlfn.ANCHORARRAY(index_sector!$D$43), zimbabwe!$B$11, index_sector!M43:M81)</f>
        <v>0.18743765128633563</v>
      </c>
      <c r="J11">
        <f>AVERAGEIF(_xlfn.ANCHORARRAY(index_sector!$D$43), zimbabwe!$B$11, index_sector!N43:N81)</f>
        <v>9.0575697450697393E-2</v>
      </c>
      <c r="K11">
        <f>AVERAGEIF(_xlfn.ANCHORARRAY(index_sector!$D$43), zimbabwe!$B$11, index_sector!O43:O81)</f>
        <v>0.10978391053391061</v>
      </c>
      <c r="L11">
        <f>AVERAGEIF(_xlfn.ANCHORARRAY(index_sector!$D$43), zimbabwe!$B$11, index_sector!P43:P81)</f>
        <v>0.10004295704295711</v>
      </c>
      <c r="M11">
        <f>AVERAGEIF(_xlfn.ANCHORARRAY(index_sector!$D$43), zimbabwe!$B$11, index_sector!Q43:Q81)</f>
        <v>0.51861883486883498</v>
      </c>
      <c r="N11">
        <f>AVERAGEIF(_xlfn.ANCHORARRAY(index_sector!$D$43), zimbabwe!$B$11, index_sector!R43:R81)</f>
        <v>0.30125000000000002</v>
      </c>
      <c r="O11">
        <f>AVERAGEIF(_xlfn.ANCHORARRAY(index_sector!$D$43), zimbabwe!$B$11, index_sector!S43:S81)</f>
        <v>0.49221611721611713</v>
      </c>
      <c r="P11">
        <f>AVERAGEIF(_xlfn.ANCHORARRAY(index_sector!$D$43), zimbabwe!$B$11, index_sector!T43:T81)</f>
        <v>43.736000000000004</v>
      </c>
      <c r="Q11">
        <f>AVERAGEIF(_xlfn.ANCHORARRAY(index_sector!$D$43), zimbabwe!$B$11, index_sector!U43:U81)</f>
        <v>23.2</v>
      </c>
      <c r="R11">
        <f>AVERAGEIF(_xlfn.ANCHORARRAY(index_sector!$D$43), zimbabwe!$B$11, index_sector!V43:V81)</f>
        <v>0.43125869228810421</v>
      </c>
      <c r="S11">
        <f>AVERAGEIF(_xlfn.ANCHORARRAY(index_sector!$D$43), zimbabwe!$B$11, index_sector!W43:W81)</f>
        <v>0.34102282521400185</v>
      </c>
      <c r="T11">
        <f>AVERAGEIF(_xlfn.ANCHORARRAY(index_sector!$D$43), zimbabwe!$B$11, index_sector!X43:X81)</f>
        <v>38.613</v>
      </c>
      <c r="U11">
        <f>AVERAGEIF(_xlfn.ANCHORARRAY(index_sector!$D$43), zimbabwe!$B$11, index_sector!Y43:Y81)</f>
        <v>23.2</v>
      </c>
      <c r="V11">
        <f>AVERAGEIF(_xlfn.ANCHORARRAY(index_sector!$D$43), zimbabwe!$B$11, index_sector!Z43:Z81)</f>
        <v>0.42480566002624826</v>
      </c>
      <c r="W11">
        <f>AVERAGEIF(_xlfn.ANCHORARRAY(index_sector!$D$43), zimbabwe!$B$11, index_sector!AA43:AA81)</f>
        <v>0.57916666666666672</v>
      </c>
      <c r="X11">
        <f>AVERAGEIF(_xlfn.ANCHORARRAY(index_sector!$D$43), zimbabwe!$B$11, index_sector!AB43:AB81)</f>
        <v>0.15285714285714297</v>
      </c>
      <c r="Y11">
        <f>AVERAGEIF(_xlfn.ANCHORARRAY(index_sector!$D$43), zimbabwe!$B$11, index_sector!AC43:AC81)</f>
        <v>0.26615274431450903</v>
      </c>
      <c r="Z11">
        <f>AVERAGEIF(_xlfn.ANCHORARRAY(index_sector!$D$43), zimbabwe!$B$11, index_sector!AD43:AD81)</f>
        <v>6.9973262032085565E-2</v>
      </c>
      <c r="AA11">
        <f>AVERAGEIF(_xlfn.ANCHORARRAY(index_sector!$D$43), zimbabwe!$B$11, index_sector!AE43:AE81)</f>
        <v>0.49986040919864461</v>
      </c>
      <c r="AB11">
        <f>AVERAGEIF(_xlfn.ANCHORARRAY(index_sector!$D$43), zimbabwe!$B$11, index_sector!AF43:AF81)</f>
        <v>0.52670329670329663</v>
      </c>
      <c r="AC11">
        <f>AVERAGEIF(_xlfn.ANCHORARRAY(index_sector!$D$43), zimbabwe!$B$11, index_sector!AG43:AG81)</f>
        <v>0.53783434702552346</v>
      </c>
      <c r="AD11">
        <f>AVERAGEIF(_xlfn.ANCHORARRAY(index_sector!$D$43), zimbabwe!$B$11, index_sector!AH43:AH81)</f>
        <v>0.45204369160251512</v>
      </c>
      <c r="AE11">
        <f>AVERAGEIF(_xlfn.ANCHORARRAY(index_sector!$D$43), zimbabwe!$B$11, index_sector!AI43:AI81)</f>
        <v>38.994000000000007</v>
      </c>
      <c r="AF11">
        <f>AVERAGEIF(_xlfn.ANCHORARRAY(index_sector!$D$43), zimbabwe!$B$11, index_sector!AJ43:AJ81)</f>
        <v>23.2</v>
      </c>
      <c r="AG11">
        <f>AVERAGEIF(_xlfn.ANCHORARRAY(index_sector!$D$43), zimbabwe!$B$11, index_sector!AK43:AK81)</f>
        <v>0.36018699437817076</v>
      </c>
      <c r="AH11">
        <f>AVERAGEIF(_xlfn.ANCHORARRAY(index_sector!$D$43), zimbabwe!$B$11, index_sector!AL43:AL81)</f>
        <v>0.46367039822922179</v>
      </c>
      <c r="AI11">
        <f>AVERAGEIF(_xlfn.ANCHORARRAY(index_sector!$D$43), zimbabwe!$B$11, index_sector!AM43:AM81)</f>
        <v>0.96125000000000005</v>
      </c>
      <c r="AJ11">
        <f>AVERAGEIF(_xlfn.ANCHORARRAY(index_sector!$D$43), zimbabwe!$B$11, index_sector!AN43:AN81)</f>
        <v>0.15</v>
      </c>
      <c r="AK11">
        <f>AVERAGEIF(_xlfn.ANCHORARRAY(index_sector!$D$43), zimbabwe!$B$11, index_sector!AO43:AO81)</f>
        <v>0.14901292335115868</v>
      </c>
      <c r="AL11">
        <f>AVERAGEIF(_xlfn.ANCHORARRAY(index_sector!$D$43), zimbabwe!$B$11, index_sector!AP43:AP81)</f>
        <v>0.28107142857142858</v>
      </c>
      <c r="AM11">
        <f>AVERAGEIF(_xlfn.ANCHORARRAY(index_sector!$D$43), zimbabwe!$B$11, index_sector!AQ43:AQ81)</f>
        <v>0.20170634920634917</v>
      </c>
      <c r="AN11">
        <f>AVERAGEIF(_xlfn.ANCHORARRAY(index_sector!$D$43), zimbabwe!$B$11, index_sector!AR43:AR81)</f>
        <v>0.35067460317460331</v>
      </c>
      <c r="AO11">
        <f>AVERAGEIF(_xlfn.ANCHORARRAY(index_sector!$D$43), zimbabwe!$B$11, index_sector!AS43:AS81)</f>
        <v>0.98571428571428577</v>
      </c>
      <c r="AP11">
        <f>AVERAGEIF(_xlfn.ANCHORARRAY(index_sector!$D$43), zimbabwe!$B$11, index_sector!AT43:AT81)</f>
        <v>8.67167919799499E-2</v>
      </c>
      <c r="AQ11">
        <f>AVERAGEIF(_xlfn.ANCHORARRAY(index_sector!$D$43), zimbabwe!$B$11, index_sector!AU43:AU81)</f>
        <v>0.37688644688644701</v>
      </c>
      <c r="AR11">
        <f>AVERAGEIF(_xlfn.ANCHORARRAY(index_sector!$D$43), zimbabwe!$B$11, index_sector!AV43:AV81)</f>
        <v>0.46148569567687198</v>
      </c>
      <c r="AS11">
        <f>AVERAGEIF(_xlfn.ANCHORARRAY(index_sector!$D$43), zimbabwe!$B$11, index_sector!AW43:AW81)</f>
        <v>40.237000000000009</v>
      </c>
      <c r="AT11">
        <f>AVERAGEIF(_xlfn.ANCHORARRAY(index_sector!$D$43), zimbabwe!$B$11, index_sector!AX43:AX81)</f>
        <v>0.56263834930501599</v>
      </c>
      <c r="AU11">
        <f>AVERAGEIF(_xlfn.ANCHORARRAY(index_sector!$D$43), zimbabwe!$B$11, index_sector!AY43:AY81)</f>
        <v>0.43736165069498406</v>
      </c>
      <c r="AV11">
        <f>AVERAGEIF(_xlfn.ANCHORARRAY(index_sector!$D$43), zimbabwe!$B$11, index_sector!AZ43:AZ81)</f>
        <v>0.38614075875105303</v>
      </c>
      <c r="AW11">
        <f>AVERAGEIF(_xlfn.ANCHORARRAY(index_sector!$D$43), zimbabwe!$B$11, index_sector!BA43:BA81)</f>
        <v>0.61385924124894709</v>
      </c>
      <c r="AX11">
        <f>AVERAGEIF(_xlfn.ANCHORARRAY(index_sector!$D$43), zimbabwe!$B$11, index_sector!BB43:BB81)</f>
        <v>0.38993302449184813</v>
      </c>
      <c r="AY11">
        <f>AVERAGEIF(_xlfn.ANCHORARRAY(index_sector!$D$43), zimbabwe!$B$11, index_sector!BC43:BC81)</f>
        <v>0.61006697550815192</v>
      </c>
      <c r="AZ11">
        <f>AVERAGEIF(_xlfn.ANCHORARRAY(index_sector!$D$43), zimbabwe!$B$11, index_sector!BD43:BD81)</f>
        <v>0.40236465976404057</v>
      </c>
      <c r="BA11">
        <f>AVERAGEIF(_xlfn.ANCHORARRAY(index_sector!$D$43), zimbabwe!$B$11, index_sector!BE43:BE81)</f>
        <v>0.59763534023595943</v>
      </c>
      <c r="BB11">
        <f>AVERAGEIF(_xlfn.ANCHORARRAY(index_sector!$D$43), zimbabwe!$B$11, index_sector!BF43:BF81)</f>
        <v>1.7410767923119583</v>
      </c>
      <c r="BC11">
        <f>AVERAGEIF(_xlfn.ANCHORARRAY(index_sector!$D$43), zimbabwe!$B$11, index_sector!BG43:BG81)</f>
        <v>0.43526919807798947</v>
      </c>
      <c r="BD11">
        <f>AVERAGEIF(_xlfn.ANCHORARRAY(index_sector!$D$43), zimbabwe!$B$11, index_sector!BH43:BH81)</f>
        <v>43.525999999999996</v>
      </c>
    </row>
    <row r="12" spans="1:56" x14ac:dyDescent="0.5">
      <c r="B12" t="str">
        <v>Mining</v>
      </c>
      <c r="C12">
        <f>SUMIF(index_sector[sector_inclusion], zimbabwe!B12, index_sector[n])</f>
        <v>43</v>
      </c>
      <c r="D12">
        <f>AVERAGEIF(_xlfn.ANCHORARRAY(index_sector!$D$43), zimbabwe!$B$12, index_sector!H43:H81)</f>
        <v>0.1737780297304107</v>
      </c>
      <c r="E12">
        <f>AVERAGEIF(_xlfn.ANCHORARRAY(index_sector!$D$43), zimbabwe!$B$12, index_sector!I43:I81)</f>
        <v>2.3280423280423297E-2</v>
      </c>
      <c r="F12">
        <f>AVERAGEIF(_xlfn.ANCHORARRAY(index_sector!$D$43), zimbabwe!$B$12, index_sector!J43:J81)</f>
        <v>0.11111111111111099</v>
      </c>
      <c r="G12">
        <f>AVERAGEIF(_xlfn.ANCHORARRAY(index_sector!$D$43), zimbabwe!$B$12, index_sector!K43:K81)</f>
        <v>0.22723915744749076</v>
      </c>
      <c r="H12">
        <f>AVERAGEIF(_xlfn.ANCHORARRAY(index_sector!$D$43), zimbabwe!$B$12, index_sector!L43:L81)</f>
        <v>0.21164983164983167</v>
      </c>
      <c r="I12">
        <f>AVERAGEIF(_xlfn.ANCHORARRAY(index_sector!$D$43), zimbabwe!$B$12, index_sector!M43:M81)</f>
        <v>0.37043851210517886</v>
      </c>
      <c r="J12">
        <f>AVERAGEIF(_xlfn.ANCHORARRAY(index_sector!$D$43), zimbabwe!$B$12, index_sector!N43:N81)</f>
        <v>8.9506172839506182E-2</v>
      </c>
      <c r="K12">
        <f>AVERAGEIF(_xlfn.ANCHORARRAY(index_sector!$D$43), zimbabwe!$B$12, index_sector!O43:O81)</f>
        <v>4.791666666666667E-2</v>
      </c>
      <c r="L12">
        <f>AVERAGEIF(_xlfn.ANCHORARRAY(index_sector!$D$43), zimbabwe!$B$12, index_sector!P43:P81)</f>
        <v>6.9437229437229436E-2</v>
      </c>
      <c r="M12">
        <f>AVERAGEIF(_xlfn.ANCHORARRAY(index_sector!$D$43), zimbabwe!$B$12, index_sector!Q43:Q81)</f>
        <v>0.5413650392817061</v>
      </c>
      <c r="N12">
        <f>AVERAGEIF(_xlfn.ANCHORARRAY(index_sector!$D$43), zimbabwe!$B$12, index_sector!R43:R81)</f>
        <v>7.4074074074074001E-2</v>
      </c>
      <c r="O12">
        <f>AVERAGEIF(_xlfn.ANCHORARRAY(index_sector!$D$43), zimbabwe!$B$12, index_sector!S43:S81)</f>
        <v>0.59876543209876543</v>
      </c>
      <c r="P12">
        <f>AVERAGEIF(_xlfn.ANCHORARRAY(index_sector!$D$43), zimbabwe!$B$12, index_sector!T43:T81)</f>
        <v>40.474444444444444</v>
      </c>
      <c r="Q12">
        <f>AVERAGEIF(_xlfn.ANCHORARRAY(index_sector!$D$43), zimbabwe!$B$12, index_sector!U43:U81)</f>
        <v>23.333333333333332</v>
      </c>
      <c r="R12">
        <f>AVERAGEIF(_xlfn.ANCHORARRAY(index_sector!$D$43), zimbabwe!$B$12, index_sector!V43:V81)</f>
        <v>0.60549943883277224</v>
      </c>
      <c r="S12">
        <f>AVERAGEIF(_xlfn.ANCHORARRAY(index_sector!$D$43), zimbabwe!$B$12, index_sector!W43:W81)</f>
        <v>0.53815937149270499</v>
      </c>
      <c r="T12">
        <f>AVERAGEIF(_xlfn.ANCHORARRAY(index_sector!$D$43), zimbabwe!$B$12, index_sector!X43:X81)</f>
        <v>57.18333333333333</v>
      </c>
      <c r="U12">
        <f>AVERAGEIF(_xlfn.ANCHORARRAY(index_sector!$D$43), zimbabwe!$B$12, index_sector!Y43:Y81)</f>
        <v>23.333333333333332</v>
      </c>
      <c r="V12">
        <f>AVERAGEIF(_xlfn.ANCHORARRAY(index_sector!$D$43), zimbabwe!$B$12, index_sector!Z43:Z81)</f>
        <v>0.48636363636363633</v>
      </c>
      <c r="W12">
        <f>AVERAGEIF(_xlfn.ANCHORARRAY(index_sector!$D$43), zimbabwe!$B$12, index_sector!AA43:AA81)</f>
        <v>0.42129629629629634</v>
      </c>
      <c r="X12">
        <f>AVERAGEIF(_xlfn.ANCHORARRAY(index_sector!$D$43), zimbabwe!$B$12, index_sector!AB43:AB81)</f>
        <v>0.1212121212121212</v>
      </c>
      <c r="Y12">
        <f>AVERAGEIF(_xlfn.ANCHORARRAY(index_sector!$D$43), zimbabwe!$B$12, index_sector!AC43:AC81)</f>
        <v>0.40213243546576893</v>
      </c>
      <c r="Z12">
        <f>AVERAGEIF(_xlfn.ANCHORARRAY(index_sector!$D$43), zimbabwe!$B$12, index_sector!AD43:AD81)</f>
        <v>0.19753086419753088</v>
      </c>
      <c r="AA12">
        <f>AVERAGEIF(_xlfn.ANCHORARRAY(index_sector!$D$43), zimbabwe!$B$12, index_sector!AE43:AE81)</f>
        <v>0.38956228956228967</v>
      </c>
      <c r="AB12">
        <f>AVERAGEIF(_xlfn.ANCHORARRAY(index_sector!$D$43), zimbabwe!$B$12, index_sector!AF43:AF81)</f>
        <v>0.4567901234567901</v>
      </c>
      <c r="AC12">
        <f>AVERAGEIF(_xlfn.ANCHORARRAY(index_sector!$D$43), zimbabwe!$B$12, index_sector!AG43:AG81)</f>
        <v>0.45471380471380463</v>
      </c>
      <c r="AD12">
        <f>AVERAGEIF(_xlfn.ANCHORARRAY(index_sector!$D$43), zimbabwe!$B$12, index_sector!AH43:AH81)</f>
        <v>0.57463524130190802</v>
      </c>
      <c r="AE12">
        <f>AVERAGEIF(_xlfn.ANCHORARRAY(index_sector!$D$43), zimbabwe!$B$12, index_sector!AI43:AI81)</f>
        <v>38.93666666666666</v>
      </c>
      <c r="AF12">
        <f>AVERAGEIF(_xlfn.ANCHORARRAY(index_sector!$D$43), zimbabwe!$B$12, index_sector!AJ43:AJ81)</f>
        <v>23.333333333333332</v>
      </c>
      <c r="AG12">
        <f>AVERAGEIF(_xlfn.ANCHORARRAY(index_sector!$D$43), zimbabwe!$B$12, index_sector!AK43:AK81)</f>
        <v>0.28383838383838389</v>
      </c>
      <c r="AH12">
        <f>AVERAGEIF(_xlfn.ANCHORARRAY(index_sector!$D$43), zimbabwe!$B$12, index_sector!AL43:AL81)</f>
        <v>0.42166105499438827</v>
      </c>
      <c r="AI12">
        <f>AVERAGEIF(_xlfn.ANCHORARRAY(index_sector!$D$43), zimbabwe!$B$12, index_sector!AM43:AM81)</f>
        <v>0.88888888888888884</v>
      </c>
      <c r="AJ12">
        <f>AVERAGEIF(_xlfn.ANCHORARRAY(index_sector!$D$43), zimbabwe!$B$12, index_sector!AN43:AN81)</f>
        <v>0.22222222222222221</v>
      </c>
      <c r="AK12">
        <f>AVERAGEIF(_xlfn.ANCHORARRAY(index_sector!$D$43), zimbabwe!$B$12, index_sector!AO43:AO81)</f>
        <v>0.10886644219977554</v>
      </c>
      <c r="AL12">
        <f>AVERAGEIF(_xlfn.ANCHORARRAY(index_sector!$D$43), zimbabwe!$B$12, index_sector!AP43:AP81)</f>
        <v>0.16111111111111109</v>
      </c>
      <c r="AM12">
        <f>AVERAGEIF(_xlfn.ANCHORARRAY(index_sector!$D$43), zimbabwe!$B$12, index_sector!AQ43:AQ81)</f>
        <v>0.26666666666666666</v>
      </c>
      <c r="AN12">
        <f>AVERAGEIF(_xlfn.ANCHORARRAY(index_sector!$D$43), zimbabwe!$B$12, index_sector!AR43:AR81)</f>
        <v>0.23888888888888887</v>
      </c>
      <c r="AO12">
        <f>AVERAGEIF(_xlfn.ANCHORARRAY(index_sector!$D$43), zimbabwe!$B$12, index_sector!AS43:AS81)</f>
        <v>0.74074074074074081</v>
      </c>
      <c r="AP12">
        <f>AVERAGEIF(_xlfn.ANCHORARRAY(index_sector!$D$43), zimbabwe!$B$12, index_sector!AT43:AT81)</f>
        <v>1.2345679012345666E-2</v>
      </c>
      <c r="AQ12">
        <f>AVERAGEIF(_xlfn.ANCHORARRAY(index_sector!$D$43), zimbabwe!$B$12, index_sector!AU43:AU81)</f>
        <v>0.10648148148148145</v>
      </c>
      <c r="AR12">
        <f>AVERAGEIF(_xlfn.ANCHORARRAY(index_sector!$D$43), zimbabwe!$B$12, index_sector!AV43:AV81)</f>
        <v>0.51621773288439965</v>
      </c>
      <c r="AS12">
        <f>AVERAGEIF(_xlfn.ANCHORARRAY(index_sector!$D$43), zimbabwe!$B$12, index_sector!AW43:AW81)</f>
        <v>33.065555555555555</v>
      </c>
      <c r="AT12">
        <f>AVERAGEIF(_xlfn.ANCHORARRAY(index_sector!$D$43), zimbabwe!$B$12, index_sector!AX43:AX81)</f>
        <v>0.59526515151515147</v>
      </c>
      <c r="AU12">
        <f>AVERAGEIF(_xlfn.ANCHORARRAY(index_sector!$D$43), zimbabwe!$B$12, index_sector!AY43:AY81)</f>
        <v>0.40473484848484842</v>
      </c>
      <c r="AV12">
        <f>AVERAGEIF(_xlfn.ANCHORARRAY(index_sector!$D$43), zimbabwe!$B$12, index_sector!AZ43:AZ81)</f>
        <v>0.57182940516273861</v>
      </c>
      <c r="AW12">
        <f>AVERAGEIF(_xlfn.ANCHORARRAY(index_sector!$D$43), zimbabwe!$B$12, index_sector!BA43:BA81)</f>
        <v>0.4281705948372615</v>
      </c>
      <c r="AX12">
        <f>AVERAGEIF(_xlfn.ANCHORARRAY(index_sector!$D$43), zimbabwe!$B$12, index_sector!BB43:BB81)</f>
        <v>0.38935964584112726</v>
      </c>
      <c r="AY12">
        <f>AVERAGEIF(_xlfn.ANCHORARRAY(index_sector!$D$43), zimbabwe!$B$12, index_sector!BC43:BC81)</f>
        <v>0.61064035415887263</v>
      </c>
      <c r="AZ12">
        <f>AVERAGEIF(_xlfn.ANCHORARRAY(index_sector!$D$43), zimbabwe!$B$12, index_sector!BD43:BD81)</f>
        <v>0.33066077441077435</v>
      </c>
      <c r="BA12">
        <f>AVERAGEIF(_xlfn.ANCHORARRAY(index_sector!$D$43), zimbabwe!$B$12, index_sector!BE43:BE81)</f>
        <v>0.66933922558922576</v>
      </c>
      <c r="BB12">
        <f>AVERAGEIF(_xlfn.ANCHORARRAY(index_sector!$D$43), zimbabwe!$B$12, index_sector!BF43:BF81)</f>
        <v>1.8871149769297904</v>
      </c>
      <c r="BC12">
        <f>AVERAGEIF(_xlfn.ANCHORARRAY(index_sector!$D$43), zimbabwe!$B$12, index_sector!BG43:BG81)</f>
        <v>0.47177874423244798</v>
      </c>
      <c r="BD12">
        <f>AVERAGEIF(_xlfn.ANCHORARRAY(index_sector!$D$43), zimbabwe!$B$12, index_sector!BH43:BH81)</f>
        <v>47.178888888888892</v>
      </c>
    </row>
    <row r="13" spans="1:56" x14ac:dyDescent="0.5">
      <c r="B13" t="str">
        <v>Retail</v>
      </c>
      <c r="C13">
        <f>SUMIF(index_sector[sector_inclusion], zimbabwe!B13, index_sector[n])</f>
        <v>294</v>
      </c>
      <c r="D13">
        <f>AVERAGEIF(_xlfn.ANCHORARRAY(index_sector!$D$43), zimbabwe!$B$13, index_sector!H43:H81)</f>
        <v>0.14537656386374756</v>
      </c>
      <c r="E13">
        <f>AVERAGEIF(_xlfn.ANCHORARRAY(index_sector!$D$43), zimbabwe!$B$13, index_sector!I43:I81)</f>
        <v>5.9161757366405068E-2</v>
      </c>
      <c r="F13">
        <f>AVERAGEIF(_xlfn.ANCHORARRAY(index_sector!$D$43), zimbabwe!$B$13, index_sector!J43:J81)</f>
        <v>0.13346258309076348</v>
      </c>
      <c r="G13">
        <f>AVERAGEIF(_xlfn.ANCHORARRAY(index_sector!$D$43), zimbabwe!$B$13, index_sector!K43:K81)</f>
        <v>0.26932649042854068</v>
      </c>
      <c r="H13">
        <f>AVERAGEIF(_xlfn.ANCHORARRAY(index_sector!$D$43), zimbabwe!$B$13, index_sector!L43:L81)</f>
        <v>0.16116415065279663</v>
      </c>
      <c r="I13">
        <f>AVERAGEIF(_xlfn.ANCHORARRAY(index_sector!$D$43), zimbabwe!$B$13, index_sector!M43:M81)</f>
        <v>0.20087673577340864</v>
      </c>
      <c r="J13">
        <f>AVERAGEIF(_xlfn.ANCHORARRAY(index_sector!$D$43), zimbabwe!$B$13, index_sector!N43:N81)</f>
        <v>7.872421108597133E-2</v>
      </c>
      <c r="K13">
        <f>AVERAGEIF(_xlfn.ANCHORARRAY(index_sector!$D$43), zimbabwe!$B$13, index_sector!O43:O81)</f>
        <v>9.2591426306264962E-2</v>
      </c>
      <c r="L13">
        <f>AVERAGEIF(_xlfn.ANCHORARRAY(index_sector!$D$43), zimbabwe!$B$13, index_sector!P43:P81)</f>
        <v>6.1613660442590243E-2</v>
      </c>
      <c r="M13">
        <f>AVERAGEIF(_xlfn.ANCHORARRAY(index_sector!$D$43), zimbabwe!$B$13, index_sector!Q43:Q81)</f>
        <v>0.49973040508240774</v>
      </c>
      <c r="N13">
        <f>AVERAGEIF(_xlfn.ANCHORARRAY(index_sector!$D$43), zimbabwe!$B$13, index_sector!R43:R81)</f>
        <v>0.33151402590021528</v>
      </c>
      <c r="O13">
        <f>AVERAGEIF(_xlfn.ANCHORARRAY(index_sector!$D$43), zimbabwe!$B$13, index_sector!S43:S81)</f>
        <v>0.58603937728937727</v>
      </c>
      <c r="P13">
        <f>AVERAGEIF(_xlfn.ANCHORARRAY(index_sector!$D$43), zimbabwe!$B$13, index_sector!T43:T81)</f>
        <v>47.241</v>
      </c>
      <c r="Q13">
        <f>AVERAGEIF(_xlfn.ANCHORARRAY(index_sector!$D$43), zimbabwe!$B$13, index_sector!U43:U81)</f>
        <v>26.1</v>
      </c>
      <c r="R13">
        <f>AVERAGEIF(_xlfn.ANCHORARRAY(index_sector!$D$43), zimbabwe!$B$13, index_sector!V43:V81)</f>
        <v>0.54272525619168077</v>
      </c>
      <c r="S13">
        <f>AVERAGEIF(_xlfn.ANCHORARRAY(index_sector!$D$43), zimbabwe!$B$13, index_sector!W43:W81)</f>
        <v>0.40370116775742926</v>
      </c>
      <c r="T13">
        <f>AVERAGEIF(_xlfn.ANCHORARRAY(index_sector!$D$43), zimbabwe!$B$13, index_sector!X43:X81)</f>
        <v>47.322999999999993</v>
      </c>
      <c r="U13">
        <f>AVERAGEIF(_xlfn.ANCHORARRAY(index_sector!$D$43), zimbabwe!$B$13, index_sector!Y43:Y81)</f>
        <v>26.1</v>
      </c>
      <c r="V13">
        <f>AVERAGEIF(_xlfn.ANCHORARRAY(index_sector!$D$43), zimbabwe!$B$13, index_sector!Z43:Z81)</f>
        <v>0.40473161744486613</v>
      </c>
      <c r="W13">
        <f>AVERAGEIF(_xlfn.ANCHORARRAY(index_sector!$D$43), zimbabwe!$B$13, index_sector!AA43:AA81)</f>
        <v>0.72292980960500142</v>
      </c>
      <c r="X13">
        <f>AVERAGEIF(_xlfn.ANCHORARRAY(index_sector!$D$43), zimbabwe!$B$13, index_sector!AB43:AB81)</f>
        <v>5.3654170888213407E-2</v>
      </c>
      <c r="Y13">
        <f>AVERAGEIF(_xlfn.ANCHORARRAY(index_sector!$D$43), zimbabwe!$B$13, index_sector!AC43:AC81)</f>
        <v>0.15256750811197273</v>
      </c>
      <c r="Z13">
        <f>AVERAGEIF(_xlfn.ANCHORARRAY(index_sector!$D$43), zimbabwe!$B$13, index_sector!AD43:AD81)</f>
        <v>6.9071843663495155E-2</v>
      </c>
      <c r="AA13">
        <f>AVERAGEIF(_xlfn.ANCHORARRAY(index_sector!$D$43), zimbabwe!$B$13, index_sector!AE43:AE81)</f>
        <v>0.66475563255055103</v>
      </c>
      <c r="AB13">
        <f>AVERAGEIF(_xlfn.ANCHORARRAY(index_sector!$D$43), zimbabwe!$B$13, index_sector!AF43:AF81)</f>
        <v>0.7493010751347865</v>
      </c>
      <c r="AC13">
        <f>AVERAGEIF(_xlfn.ANCHORARRAY(index_sector!$D$43), zimbabwe!$B$13, index_sector!AG43:AG81)</f>
        <v>0.49661350345560873</v>
      </c>
      <c r="AD13">
        <f>AVERAGEIF(_xlfn.ANCHORARRAY(index_sector!$D$43), zimbabwe!$B$13, index_sector!AH43:AH81)</f>
        <v>0.36754335551522488</v>
      </c>
      <c r="AE13">
        <f>AVERAGEIF(_xlfn.ANCHORARRAY(index_sector!$D$43), zimbabwe!$B$13, index_sector!AI43:AI81)</f>
        <v>40.903999999999996</v>
      </c>
      <c r="AF13">
        <f>AVERAGEIF(_xlfn.ANCHORARRAY(index_sector!$D$43), zimbabwe!$B$13, index_sector!AJ43:AJ81)</f>
        <v>26.1</v>
      </c>
      <c r="AG13">
        <f>AVERAGEIF(_xlfn.ANCHORARRAY(index_sector!$D$43), zimbabwe!$B$13, index_sector!AK43:AK81)</f>
        <v>0.23188990668706691</v>
      </c>
      <c r="AH13">
        <f>AVERAGEIF(_xlfn.ANCHORARRAY(index_sector!$D$43), zimbabwe!$B$13, index_sector!AL43:AL81)</f>
        <v>0.25641808282461648</v>
      </c>
      <c r="AI13">
        <f>AVERAGEIF(_xlfn.ANCHORARRAY(index_sector!$D$43), zimbabwe!$B$13, index_sector!AM43:AM81)</f>
        <v>0.91339260341817874</v>
      </c>
      <c r="AJ13">
        <f>AVERAGEIF(_xlfn.ANCHORARRAY(index_sector!$D$43), zimbabwe!$B$13, index_sector!AN43:AN81)</f>
        <v>0.1333333333333333</v>
      </c>
      <c r="AK13">
        <f>AVERAGEIF(_xlfn.ANCHORARRAY(index_sector!$D$43), zimbabwe!$B$13, index_sector!AO43:AO81)</f>
        <v>0.18565372417459519</v>
      </c>
      <c r="AL13">
        <f>AVERAGEIF(_xlfn.ANCHORARRAY(index_sector!$D$43), zimbabwe!$B$13, index_sector!AP43:AP81)</f>
        <v>0.2929166666666666</v>
      </c>
      <c r="AM13">
        <f>AVERAGEIF(_xlfn.ANCHORARRAY(index_sector!$D$43), zimbabwe!$B$13, index_sector!AQ43:AQ81)</f>
        <v>0.21083333333333329</v>
      </c>
      <c r="AN13">
        <f>AVERAGEIF(_xlfn.ANCHORARRAY(index_sector!$D$43), zimbabwe!$B$13, index_sector!AR43:AR81)</f>
        <v>0.2525</v>
      </c>
      <c r="AO13">
        <f>AVERAGEIF(_xlfn.ANCHORARRAY(index_sector!$D$43), zimbabwe!$B$13, index_sector!AS43:AS81)</f>
        <v>0.9706410256410255</v>
      </c>
      <c r="AP13">
        <f>AVERAGEIF(_xlfn.ANCHORARRAY(index_sector!$D$43), zimbabwe!$B$13, index_sector!AT43:AT81)</f>
        <v>3.3189324116743475E-2</v>
      </c>
      <c r="AQ13">
        <f>AVERAGEIF(_xlfn.ANCHORARRAY(index_sector!$D$43), zimbabwe!$B$13, index_sector!AU43:AU81)</f>
        <v>0.19784024883162807</v>
      </c>
      <c r="AR13">
        <f>AVERAGEIF(_xlfn.ANCHORARRAY(index_sector!$D$43), zimbabwe!$B$13, index_sector!AV43:AV81)</f>
        <v>0.3400208986415883</v>
      </c>
      <c r="AS13">
        <f>AVERAGEIF(_xlfn.ANCHORARRAY(index_sector!$D$43), zimbabwe!$B$13, index_sector!AW43:AW81)</f>
        <v>33.487000000000002</v>
      </c>
      <c r="AT13">
        <f>AVERAGEIF(_xlfn.ANCHORARRAY(index_sector!$D$43), zimbabwe!$B$13, index_sector!AX43:AX81)</f>
        <v>0.52757206390933331</v>
      </c>
      <c r="AU13">
        <f>AVERAGEIF(_xlfn.ANCHORARRAY(index_sector!$D$43), zimbabwe!$B$13, index_sector!AY43:AY81)</f>
        <v>0.47242793609066663</v>
      </c>
      <c r="AV13">
        <f>AVERAGEIF(_xlfn.ANCHORARRAY(index_sector!$D$43), zimbabwe!$B$13, index_sector!AZ43:AZ81)</f>
        <v>0.47321321197455496</v>
      </c>
      <c r="AW13">
        <f>AVERAGEIF(_xlfn.ANCHORARRAY(index_sector!$D$43), zimbabwe!$B$13, index_sector!BA43:BA81)</f>
        <v>0.5267867880254451</v>
      </c>
      <c r="AX13">
        <f>AVERAGEIF(_xlfn.ANCHORARRAY(index_sector!$D$43), zimbabwe!$B$13, index_sector!BB43:BB81)</f>
        <v>0.40901872404108008</v>
      </c>
      <c r="AY13">
        <f>AVERAGEIF(_xlfn.ANCHORARRAY(index_sector!$D$43), zimbabwe!$B$13, index_sector!BC43:BC81)</f>
        <v>0.59098127595891992</v>
      </c>
      <c r="AZ13">
        <f>AVERAGEIF(_xlfn.ANCHORARRAY(index_sector!$D$43), zimbabwe!$B$13, index_sector!BD43:BD81)</f>
        <v>0.33488576230573142</v>
      </c>
      <c r="BA13">
        <f>AVERAGEIF(_xlfn.ANCHORARRAY(index_sector!$D$43), zimbabwe!$B$13, index_sector!BE43:BE81)</f>
        <v>0.66511423769426858</v>
      </c>
      <c r="BB13">
        <f>AVERAGEIF(_xlfn.ANCHORARRAY(index_sector!$D$43), zimbabwe!$B$13, index_sector!BF43:BF81)</f>
        <v>1.7446897622306998</v>
      </c>
      <c r="BC13">
        <f>AVERAGEIF(_xlfn.ANCHORARRAY(index_sector!$D$43), zimbabwe!$B$13, index_sector!BG43:BG81)</f>
        <v>0.43617244055767496</v>
      </c>
      <c r="BD13">
        <f>AVERAGEIF(_xlfn.ANCHORARRAY(index_sector!$D$43), zimbabwe!$B$13, index_sector!BH43:BH81)</f>
        <v>43.617000000000004</v>
      </c>
    </row>
    <row r="14" spans="1:56" x14ac:dyDescent="0.5">
      <c r="B14" t="str">
        <v>Vending</v>
      </c>
      <c r="C14">
        <f>SUMIF(index_sector[sector_inclusion], zimbabwe!B14, index_sector[n])</f>
        <v>264</v>
      </c>
      <c r="D14">
        <f>AVERAGEIF(_xlfn.ANCHORARRAY(index_sector!$D$43), zimbabwe!$B$14, index_sector!H43:H81)</f>
        <v>0.2585890112318413</v>
      </c>
      <c r="E14">
        <f>AVERAGEIF(_xlfn.ANCHORARRAY(index_sector!$D$43), zimbabwe!$B$14, index_sector!I43:I81)</f>
        <v>8.7598540682233036E-2</v>
      </c>
      <c r="F14">
        <f>AVERAGEIF(_xlfn.ANCHORARRAY(index_sector!$D$43), zimbabwe!$B$14, index_sector!J43:J81)</f>
        <v>0.18328031987623014</v>
      </c>
      <c r="G14">
        <f>AVERAGEIF(_xlfn.ANCHORARRAY(index_sector!$D$43), zimbabwe!$B$14, index_sector!K43:K81)</f>
        <v>0.24913683145942328</v>
      </c>
      <c r="H14">
        <f>AVERAGEIF(_xlfn.ANCHORARRAY(index_sector!$D$43), zimbabwe!$B$14, index_sector!L43:L81)</f>
        <v>7.5341149440571395E-2</v>
      </c>
      <c r="I14">
        <f>AVERAGEIF(_xlfn.ANCHORARRAY(index_sector!$D$43), zimbabwe!$B$14, index_sector!M43:M81)</f>
        <v>0.16176279497024576</v>
      </c>
      <c r="J14">
        <f>AVERAGEIF(_xlfn.ANCHORARRAY(index_sector!$D$43), zimbabwe!$B$14, index_sector!N43:N81)</f>
        <v>5.0388594603748019E-2</v>
      </c>
      <c r="K14">
        <f>AVERAGEIF(_xlfn.ANCHORARRAY(index_sector!$D$43), zimbabwe!$B$14, index_sector!O43:O81)</f>
        <v>8.1267497460907417E-2</v>
      </c>
      <c r="L14">
        <f>AVERAGEIF(_xlfn.ANCHORARRAY(index_sector!$D$43), zimbabwe!$B$14, index_sector!P43:P81)</f>
        <v>6.1401349888425105E-2</v>
      </c>
      <c r="M14">
        <f>AVERAGEIF(_xlfn.ANCHORARRAY(index_sector!$D$43), zimbabwe!$B$14, index_sector!Q43:Q81)</f>
        <v>0.62522667975939616</v>
      </c>
      <c r="N14">
        <f>AVERAGEIF(_xlfn.ANCHORARRAY(index_sector!$D$43), zimbabwe!$B$14, index_sector!R43:R81)</f>
        <v>0.12</v>
      </c>
      <c r="O14">
        <f>AVERAGEIF(_xlfn.ANCHORARRAY(index_sector!$D$43), zimbabwe!$B$14, index_sector!S43:S81)</f>
        <v>0.48505561644947842</v>
      </c>
      <c r="P14">
        <f>AVERAGEIF(_xlfn.ANCHORARRAY(index_sector!$D$43), zimbabwe!$B$14, index_sector!T43:T81)</f>
        <v>41.009</v>
      </c>
      <c r="Q14">
        <f>AVERAGEIF(_xlfn.ANCHORARRAY(index_sector!$D$43), zimbabwe!$B$14, index_sector!U43:U81)</f>
        <v>27.1</v>
      </c>
      <c r="R14">
        <f>AVERAGEIF(_xlfn.ANCHORARRAY(index_sector!$D$43), zimbabwe!$B$14, index_sector!V43:V81)</f>
        <v>0.16668360294676082</v>
      </c>
      <c r="S14">
        <f>AVERAGEIF(_xlfn.ANCHORARRAY(index_sector!$D$43), zimbabwe!$B$14, index_sector!W43:W81)</f>
        <v>6.9729307242465108E-2</v>
      </c>
      <c r="T14">
        <f>AVERAGEIF(_xlfn.ANCHORARRAY(index_sector!$D$43), zimbabwe!$B$14, index_sector!X43:X81)</f>
        <v>11.822999999999999</v>
      </c>
      <c r="U14">
        <f>AVERAGEIF(_xlfn.ANCHORARRAY(index_sector!$D$43), zimbabwe!$B$14, index_sector!Y43:Y81)</f>
        <v>27.1</v>
      </c>
      <c r="V14">
        <f>AVERAGEIF(_xlfn.ANCHORARRAY(index_sector!$D$43), zimbabwe!$B$14, index_sector!Z43:Z81)</f>
        <v>7.6371324373204E-2</v>
      </c>
      <c r="W14">
        <f>AVERAGEIF(_xlfn.ANCHORARRAY(index_sector!$D$43), zimbabwe!$B$14, index_sector!AA43:AA81)</f>
        <v>0.70666666666666678</v>
      </c>
      <c r="X14">
        <f>AVERAGEIF(_xlfn.ANCHORARRAY(index_sector!$D$43), zimbabwe!$B$14, index_sector!AB43:AB81)</f>
        <v>2.5000000000000001E-2</v>
      </c>
      <c r="Y14">
        <f>AVERAGEIF(_xlfn.ANCHORARRAY(index_sector!$D$43), zimbabwe!$B$14, index_sector!AC43:AC81)</f>
        <v>3.1252913752913752E-2</v>
      </c>
      <c r="Z14">
        <f>AVERAGEIF(_xlfn.ANCHORARRAY(index_sector!$D$43), zimbabwe!$B$14, index_sector!AD43:AD81)</f>
        <v>1.666666666666667E-2</v>
      </c>
      <c r="AA14">
        <f>AVERAGEIF(_xlfn.ANCHORARRAY(index_sector!$D$43), zimbabwe!$B$14, index_sector!AE43:AE81)</f>
        <v>0.47766378379348301</v>
      </c>
      <c r="AB14">
        <f>AVERAGEIF(_xlfn.ANCHORARRAY(index_sector!$D$43), zimbabwe!$B$14, index_sector!AF43:AF81)</f>
        <v>0.78090265091543853</v>
      </c>
      <c r="AC14">
        <f>AVERAGEIF(_xlfn.ANCHORARRAY(index_sector!$D$43), zimbabwe!$B$14, index_sector!AG43:AG81)</f>
        <v>0.40134951744162273</v>
      </c>
      <c r="AD14">
        <f>AVERAGEIF(_xlfn.ANCHORARRAY(index_sector!$D$43), zimbabwe!$B$14, index_sector!AH43:AH81)</f>
        <v>0.20629998656314447</v>
      </c>
      <c r="AE14">
        <f>AVERAGEIF(_xlfn.ANCHORARRAY(index_sector!$D$43), zimbabwe!$B$14, index_sector!AI43:AI81)</f>
        <v>30.245999999999999</v>
      </c>
      <c r="AF14">
        <f>AVERAGEIF(_xlfn.ANCHORARRAY(index_sector!$D$43), zimbabwe!$B$14, index_sector!AJ43:AJ81)</f>
        <v>27.1</v>
      </c>
      <c r="AG14">
        <f>AVERAGEIF(_xlfn.ANCHORARRAY(index_sector!$D$43), zimbabwe!$B$14, index_sector!AK43:AK81)</f>
        <v>0.17828029437145981</v>
      </c>
      <c r="AH14">
        <f>AVERAGEIF(_xlfn.ANCHORARRAY(index_sector!$D$43), zimbabwe!$B$14, index_sector!AL43:AL81)</f>
        <v>0.28745306969555096</v>
      </c>
      <c r="AI14">
        <f>AVERAGEIF(_xlfn.ANCHORARRAY(index_sector!$D$43), zimbabwe!$B$14, index_sector!AM43:AM81)</f>
        <v>0.6333333333333333</v>
      </c>
      <c r="AJ14">
        <f>AVERAGEIF(_xlfn.ANCHORARRAY(index_sector!$D$43), zimbabwe!$B$14, index_sector!AN43:AN81)</f>
        <v>0</v>
      </c>
      <c r="AK14">
        <f>AVERAGEIF(_xlfn.ANCHORARRAY(index_sector!$D$43), zimbabwe!$B$14, index_sector!AO43:AO81)</f>
        <v>7.205310166024452E-2</v>
      </c>
      <c r="AL14">
        <f>AVERAGEIF(_xlfn.ANCHORARRAY(index_sector!$D$43), zimbabwe!$B$14, index_sector!AP43:AP81)</f>
        <v>6.6666666666666596E-2</v>
      </c>
      <c r="AM14">
        <f>AVERAGEIF(_xlfn.ANCHORARRAY(index_sector!$D$43), zimbabwe!$B$14, index_sector!AQ43:AQ81)</f>
        <v>6.6666666666666693E-2</v>
      </c>
      <c r="AN14">
        <f>AVERAGEIF(_xlfn.ANCHORARRAY(index_sector!$D$43), zimbabwe!$B$14, index_sector!AR43:AR81)</f>
        <v>0.2166666666666667</v>
      </c>
      <c r="AO14">
        <f>AVERAGEIF(_xlfn.ANCHORARRAY(index_sector!$D$43), zimbabwe!$B$14, index_sector!AS43:AS81)</f>
        <v>0.96587301587301577</v>
      </c>
      <c r="AP14">
        <f>AVERAGEIF(_xlfn.ANCHORARRAY(index_sector!$D$43), zimbabwe!$B$14, index_sector!AT43:AT81)</f>
        <v>0.13968253968253969</v>
      </c>
      <c r="AQ14">
        <f>AVERAGEIF(_xlfn.ANCHORARRAY(index_sector!$D$43), zimbabwe!$B$14, index_sector!AU43:AU81)</f>
        <v>0.1605742296918769</v>
      </c>
      <c r="AR14">
        <f>AVERAGEIF(_xlfn.ANCHORARRAY(index_sector!$D$43), zimbabwe!$B$14, index_sector!AV43:AV81)</f>
        <v>0.28031908150329204</v>
      </c>
      <c r="AS14">
        <f>AVERAGEIF(_xlfn.ANCHORARRAY(index_sector!$D$43), zimbabwe!$B$14, index_sector!AW43:AW81)</f>
        <v>25.563000000000002</v>
      </c>
      <c r="AT14">
        <f>AVERAGEIF(_xlfn.ANCHORARRAY(index_sector!$D$43), zimbabwe!$B$14, index_sector!AX43:AX81)</f>
        <v>0.58990590126370834</v>
      </c>
      <c r="AU14">
        <f>AVERAGEIF(_xlfn.ANCHORARRAY(index_sector!$D$43), zimbabwe!$B$14, index_sector!AY43:AY81)</f>
        <v>0.41009409873629166</v>
      </c>
      <c r="AV14">
        <f>AVERAGEIF(_xlfn.ANCHORARRAY(index_sector!$D$43), zimbabwe!$B$14, index_sector!AZ43:AZ81)</f>
        <v>0.11820645509461303</v>
      </c>
      <c r="AW14">
        <f>AVERAGEIF(_xlfn.ANCHORARRAY(index_sector!$D$43), zimbabwe!$B$14, index_sector!BA43:BA81)</f>
        <v>0.88179354490538697</v>
      </c>
      <c r="AX14">
        <f>AVERAGEIF(_xlfn.ANCHORARRAY(index_sector!$D$43), zimbabwe!$B$14, index_sector!BB43:BB81)</f>
        <v>0.30246372335257099</v>
      </c>
      <c r="AY14">
        <f>AVERAGEIF(_xlfn.ANCHORARRAY(index_sector!$D$43), zimbabwe!$B$14, index_sector!BC43:BC81)</f>
        <v>0.69753627664742912</v>
      </c>
      <c r="AZ14">
        <f>AVERAGEIF(_xlfn.ANCHORARRAY(index_sector!$D$43), zimbabwe!$B$14, index_sector!BD43:BD81)</f>
        <v>0.25563072215094274</v>
      </c>
      <c r="BA14">
        <f>AVERAGEIF(_xlfn.ANCHORARRAY(index_sector!$D$43), zimbabwe!$B$14, index_sector!BE43:BE81)</f>
        <v>0.74436927784905726</v>
      </c>
      <c r="BB14">
        <f>AVERAGEIF(_xlfn.ANCHORARRAY(index_sector!$D$43), zimbabwe!$B$14, index_sector!BF43:BF81)</f>
        <v>1.2662068018618355</v>
      </c>
      <c r="BC14">
        <f>AVERAGEIF(_xlfn.ANCHORARRAY(index_sector!$D$43), zimbabwe!$B$14, index_sector!BG43:BG81)</f>
        <v>0.31655170046545883</v>
      </c>
      <c r="BD14">
        <f>AVERAGEIF(_xlfn.ANCHORARRAY(index_sector!$D$43), zimbabwe!$B$14, index_sector!BH43:BH81)</f>
        <v>31.654999999999994</v>
      </c>
    </row>
    <row r="16" spans="1:56" x14ac:dyDescent="0.5">
      <c r="A16" t="s">
        <v>46</v>
      </c>
      <c r="B16" t="str" cm="1">
        <f t="array" ref="B16:B17">index_location!D2:D3</f>
        <v>Rural</v>
      </c>
      <c r="C16">
        <f>SUMIF(index_location[location_inclusion], zimbabwe!B16, index_location[n])</f>
        <v>676</v>
      </c>
      <c r="D16">
        <f>AVERAGEIF(_xlfn.ANCHORARRAY(index_location!$D$24), zimbabwe!$B$16, index_location!H24:H43)</f>
        <v>0.20176685566892641</v>
      </c>
      <c r="E16">
        <f>AVERAGEIF(_xlfn.ANCHORARRAY(index_location!$D$24), zimbabwe!$B$16, index_location!I24:I43)</f>
        <v>7.5243746878120882E-2</v>
      </c>
      <c r="F16">
        <f>AVERAGEIF(_xlfn.ANCHORARRAY(index_location!$D$24), zimbabwe!$B$16, index_location!J24:J43)</f>
        <v>0.16128564863639122</v>
      </c>
      <c r="G16">
        <f>AVERAGEIF(_xlfn.ANCHORARRAY(index_location!$D$24), zimbabwe!$B$16, index_location!K24:K43)</f>
        <v>0.27803064464059968</v>
      </c>
      <c r="H16">
        <f>AVERAGEIF(_xlfn.ANCHORARRAY(index_location!$D$24), zimbabwe!$B$16, index_location!L24:L43)</f>
        <v>0.10182743715414504</v>
      </c>
      <c r="I16">
        <f>AVERAGEIF(_xlfn.ANCHORARRAY(index_location!$D$24), zimbabwe!$B$16, index_location!M24:M43)</f>
        <v>0.15254005088034234</v>
      </c>
      <c r="J16">
        <f>AVERAGEIF(_xlfn.ANCHORARRAY(index_location!$D$24), zimbabwe!$B$16, index_location!N24:N43)</f>
        <v>5.9113112080272687E-2</v>
      </c>
      <c r="K16">
        <f>AVERAGEIF(_xlfn.ANCHORARRAY(index_location!$D$24), zimbabwe!$B$16, index_location!O24:O43)</f>
        <v>9.4810895039847881E-2</v>
      </c>
      <c r="L16">
        <f>AVERAGEIF(_xlfn.ANCHORARRAY(index_location!$D$24), zimbabwe!$B$16, index_location!P24:P43)</f>
        <v>8.0508752744922196E-2</v>
      </c>
      <c r="M16">
        <f>AVERAGEIF(_xlfn.ANCHORARRAY(index_location!$D$24), zimbabwe!$B$16, index_location!Q24:Q43)</f>
        <v>0.51898256236655582</v>
      </c>
      <c r="N16">
        <f>AVERAGEIF(_xlfn.ANCHORARRAY(index_location!$D$24), zimbabwe!$B$16, index_location!R24:R43)</f>
        <v>0.2578571428571429</v>
      </c>
      <c r="O16">
        <f>AVERAGEIF(_xlfn.ANCHORARRAY(index_location!$D$24), zimbabwe!$B$16, index_location!S24:S43)</f>
        <v>0.48350153382059152</v>
      </c>
      <c r="P16">
        <f>AVERAGEIF(_xlfn.ANCHORARRAY(index_location!$D$24), zimbabwe!$B$16, index_location!T24:T43)</f>
        <v>42.012999999999998</v>
      </c>
      <c r="Q16">
        <f>AVERAGEIF(_xlfn.ANCHORARRAY(index_location!$D$24), zimbabwe!$B$16, index_location!U24:U43)</f>
        <v>10</v>
      </c>
      <c r="R16">
        <f>AVERAGEIF(_xlfn.ANCHORARRAY(index_location!$D$24), zimbabwe!$B$16, index_location!V24:V43)</f>
        <v>0.39094057128303722</v>
      </c>
      <c r="S16">
        <f>AVERAGEIF(_xlfn.ANCHORARRAY(index_location!$D$24), zimbabwe!$B$16, index_location!W24:W43)</f>
        <v>0.25458361842797211</v>
      </c>
      <c r="T16">
        <f>AVERAGEIF(_xlfn.ANCHORARRAY(index_location!$D$24), zimbabwe!$B$16, index_location!X24:X43)</f>
        <v>32.277999999999999</v>
      </c>
      <c r="U16">
        <f>AVERAGEIF(_xlfn.ANCHORARRAY(index_location!$D$24), zimbabwe!$B$16, index_location!Y24:Y43)</f>
        <v>10</v>
      </c>
      <c r="V16">
        <f>AVERAGEIF(_xlfn.ANCHORARRAY(index_location!$D$24), zimbabwe!$B$16, index_location!Z24:Z43)</f>
        <v>0.25157132919354475</v>
      </c>
      <c r="W16">
        <f>AVERAGEIF(_xlfn.ANCHORARRAY(index_location!$D$24), zimbabwe!$B$16, index_location!AA24:AA43)</f>
        <v>0.62377565982404692</v>
      </c>
      <c r="X16">
        <f>AVERAGEIF(_xlfn.ANCHORARRAY(index_location!$D$24), zimbabwe!$B$16, index_location!AB24:AB43)</f>
        <v>0.17306092436974793</v>
      </c>
      <c r="Y16">
        <f>AVERAGEIF(_xlfn.ANCHORARRAY(index_location!$D$24), zimbabwe!$B$16, index_location!AC24:AC43)</f>
        <v>0.16067778498495766</v>
      </c>
      <c r="Z16">
        <f>AVERAGEIF(_xlfn.ANCHORARRAY(index_location!$D$24), zimbabwe!$B$16, index_location!AD24:AD43)</f>
        <v>7.881949160000451E-2</v>
      </c>
      <c r="AA16">
        <f>AVERAGEIF(_xlfn.ANCHORARRAY(index_location!$D$24), zimbabwe!$B$16, index_location!AE24:AE43)</f>
        <v>0.57283982820071588</v>
      </c>
      <c r="AB16">
        <f>AVERAGEIF(_xlfn.ANCHORARRAY(index_location!$D$24), zimbabwe!$B$16, index_location!AF24:AF43)</f>
        <v>0.62734587486924642</v>
      </c>
      <c r="AC16">
        <f>AVERAGEIF(_xlfn.ANCHORARRAY(index_location!$D$24), zimbabwe!$B$16, index_location!AG24:AG43)</f>
        <v>0.52091153593608364</v>
      </c>
      <c r="AD16">
        <f>AVERAGEIF(_xlfn.ANCHORARRAY(index_location!$D$24), zimbabwe!$B$16, index_location!AH24:AH43)</f>
        <v>0.4190693638179267</v>
      </c>
      <c r="AE16">
        <f>AVERAGEIF(_xlfn.ANCHORARRAY(index_location!$D$24), zimbabwe!$B$16, index_location!AI24:AI43)</f>
        <v>38.088999999999999</v>
      </c>
      <c r="AF16">
        <f>AVERAGEIF(_xlfn.ANCHORARRAY(index_location!$D$24), zimbabwe!$B$16, index_location!AJ24:AJ43)</f>
        <v>10</v>
      </c>
      <c r="AG16">
        <f>AVERAGEIF(_xlfn.ANCHORARRAY(index_location!$D$24), zimbabwe!$B$16, index_location!AK24:AK43)</f>
        <v>0.37111848763084154</v>
      </c>
      <c r="AH16">
        <f>AVERAGEIF(_xlfn.ANCHORARRAY(index_location!$D$24), zimbabwe!$B$16, index_location!AL24:AL43)</f>
        <v>0.44534848898360557</v>
      </c>
      <c r="AI16">
        <f>AVERAGEIF(_xlfn.ANCHORARRAY(index_location!$D$24), zimbabwe!$B$16, index_location!AM24:AM43)</f>
        <v>0.93478084415584406</v>
      </c>
      <c r="AJ16">
        <f>AVERAGEIF(_xlfn.ANCHORARRAY(index_location!$D$24), zimbabwe!$B$16, index_location!AN24:AN43)</f>
        <v>0.17499999999999999</v>
      </c>
      <c r="AK16">
        <f>AVERAGEIF(_xlfn.ANCHORARRAY(index_location!$D$24), zimbabwe!$B$16, index_location!AO24:AO43)</f>
        <v>0.13040614546012377</v>
      </c>
      <c r="AL16">
        <f>AVERAGEIF(_xlfn.ANCHORARRAY(index_location!$D$24), zimbabwe!$B$16, index_location!AP24:AP43)</f>
        <v>0.18900656814449909</v>
      </c>
      <c r="AM16">
        <f>AVERAGEIF(_xlfn.ANCHORARRAY(index_location!$D$24), zimbabwe!$B$16, index_location!AQ24:AQ43)</f>
        <v>0.40425287356321843</v>
      </c>
      <c r="AN16">
        <f>AVERAGEIF(_xlfn.ANCHORARRAY(index_location!$D$24), zimbabwe!$B$16, index_location!AR24:AR43)</f>
        <v>0.36675561029009301</v>
      </c>
      <c r="AO16">
        <f>AVERAGEIF(_xlfn.ANCHORARRAY(index_location!$D$24), zimbabwe!$B$16, index_location!AS24:AS43)</f>
        <v>0.96892679443720697</v>
      </c>
      <c r="AP16">
        <f>AVERAGEIF(_xlfn.ANCHORARRAY(index_location!$D$24), zimbabwe!$B$16, index_location!AT24:AT43)</f>
        <v>2.4553896819343085E-2</v>
      </c>
      <c r="AQ16">
        <f>AVERAGEIF(_xlfn.ANCHORARRAY(index_location!$D$24), zimbabwe!$B$16, index_location!AU24:AU43)</f>
        <v>0.14474445941151004</v>
      </c>
      <c r="AR16">
        <f>AVERAGEIF(_xlfn.ANCHORARRAY(index_location!$D$24), zimbabwe!$B$16, index_location!AV24:AV43)</f>
        <v>0.49302632688975939</v>
      </c>
      <c r="AS16">
        <f>AVERAGEIF(_xlfn.ANCHORARRAY(index_location!$D$24), zimbabwe!$B$16, index_location!AW24:AW43)</f>
        <v>38.733000000000011</v>
      </c>
      <c r="AT16">
        <f>AVERAGEIF(_xlfn.ANCHORARRAY(index_location!$D$24), zimbabwe!$B$16, index_location!AX24:AX43)</f>
        <v>0.57988625365190327</v>
      </c>
      <c r="AU16">
        <f>AVERAGEIF(_xlfn.ANCHORARRAY(index_location!$D$24), zimbabwe!$B$16, index_location!AY24:AY43)</f>
        <v>0.42011374634809673</v>
      </c>
      <c r="AV16">
        <f>AVERAGEIF(_xlfn.ANCHORARRAY(index_location!$D$24), zimbabwe!$B$16, index_location!AZ24:AZ43)</f>
        <v>0.32276209485550478</v>
      </c>
      <c r="AW16">
        <f>AVERAGEIF(_xlfn.ANCHORARRAY(index_location!$D$24), zimbabwe!$B$16, index_location!BA24:BA43)</f>
        <v>0.67723790514449522</v>
      </c>
      <c r="AX16">
        <f>AVERAGEIF(_xlfn.ANCHORARRAY(index_location!$D$24), zimbabwe!$B$16, index_location!BB24:BB43)</f>
        <v>0.38089686586625271</v>
      </c>
      <c r="AY16">
        <f>AVERAGEIF(_xlfn.ANCHORARRAY(index_location!$D$24), zimbabwe!$B$16, index_location!BC24:BC43)</f>
        <v>0.61910313413374729</v>
      </c>
      <c r="AZ16">
        <f>AVERAGEIF(_xlfn.ANCHORARRAY(index_location!$D$24), zimbabwe!$B$16, index_location!BD24:BD43)</f>
        <v>0.38732670798217045</v>
      </c>
      <c r="BA16">
        <f>AVERAGEIF(_xlfn.ANCHORARRAY(index_location!$D$24), zimbabwe!$B$16, index_location!BE24:BE43)</f>
        <v>0.6126732920178295</v>
      </c>
      <c r="BB16">
        <f>AVERAGEIF(_xlfn.ANCHORARRAY(index_location!$D$24), zimbabwe!$B$16, index_location!BF24:BF43)</f>
        <v>1.6708719223558319</v>
      </c>
      <c r="BC16">
        <f>AVERAGEIF(_xlfn.ANCHORARRAY(index_location!$D$24), zimbabwe!$B$16, index_location!BG24:BG43)</f>
        <v>0.41771798058895798</v>
      </c>
      <c r="BD16">
        <f>AVERAGEIF(_xlfn.ANCHORARRAY(index_location!$D$24), zimbabwe!$B$16, index_location!BH24:BH43)</f>
        <v>41.772000000000006</v>
      </c>
    </row>
    <row r="17" spans="2:56" x14ac:dyDescent="0.5">
      <c r="B17" t="str">
        <v>Urban</v>
      </c>
      <c r="C17">
        <f>SUMIF(index_location[location_inclusion], zimbabwe!B17, index_location[n])</f>
        <v>722</v>
      </c>
      <c r="D17">
        <f>AVERAGEIF(_xlfn.ANCHORARRAY(index_location!$D$24), zimbabwe!$B$17, index_location!H24:H43)</f>
        <v>0.14841106112665628</v>
      </c>
      <c r="E17">
        <f>AVERAGEIF(_xlfn.ANCHORARRAY(index_location!$D$24), zimbabwe!$B$17, index_location!I24:I43)</f>
        <v>8.3736743133869793E-2</v>
      </c>
      <c r="F17">
        <f>AVERAGEIF(_xlfn.ANCHORARRAY(index_location!$D$24), zimbabwe!$B$17, index_location!J24:J43)</f>
        <v>0.14125113483857671</v>
      </c>
      <c r="G17">
        <f>AVERAGEIF(_xlfn.ANCHORARRAY(index_location!$D$24), zimbabwe!$B$17, index_location!K24:K43)</f>
        <v>0.27195481669293048</v>
      </c>
      <c r="H17">
        <f>AVERAGEIF(_xlfn.ANCHORARRAY(index_location!$D$24), zimbabwe!$B$17, index_location!L24:L43)</f>
        <v>0.12653251976557031</v>
      </c>
      <c r="I17">
        <f>AVERAGEIF(_xlfn.ANCHORARRAY(index_location!$D$24), zimbabwe!$B$17, index_location!M24:M43)</f>
        <v>0.18631268473830273</v>
      </c>
      <c r="J17">
        <f>AVERAGEIF(_xlfn.ANCHORARRAY(index_location!$D$24), zimbabwe!$B$17, index_location!N24:N43)</f>
        <v>4.6783817679792582E-2</v>
      </c>
      <c r="K17">
        <f>AVERAGEIF(_xlfn.ANCHORARRAY(index_location!$D$24), zimbabwe!$B$17, index_location!O24:O43)</f>
        <v>9.9121269033176668E-2</v>
      </c>
      <c r="L17">
        <f>AVERAGEIF(_xlfn.ANCHORARRAY(index_location!$D$24), zimbabwe!$B$17, index_location!P24:P43)</f>
        <v>6.1568164594558182E-2</v>
      </c>
      <c r="M17">
        <f>AVERAGEIF(_xlfn.ANCHORARRAY(index_location!$D$24), zimbabwe!$B$17, index_location!Q24:Q43)</f>
        <v>0.4461752923266939</v>
      </c>
      <c r="N17">
        <f>AVERAGEIF(_xlfn.ANCHORARRAY(index_location!$D$24), zimbabwe!$B$17, index_location!R24:R43)</f>
        <v>0.30756612576228826</v>
      </c>
      <c r="O17">
        <f>AVERAGEIF(_xlfn.ANCHORARRAY(index_location!$D$24), zimbabwe!$B$17, index_location!S24:S43)</f>
        <v>0.50872695175127824</v>
      </c>
      <c r="P17">
        <f>AVERAGEIF(_xlfn.ANCHORARRAY(index_location!$D$24), zimbabwe!$B$17, index_location!T24:T43)</f>
        <v>42.082000000000008</v>
      </c>
      <c r="Q17">
        <f>AVERAGEIF(_xlfn.ANCHORARRAY(index_location!$D$24), zimbabwe!$B$17, index_location!U24:U43)</f>
        <v>11</v>
      </c>
      <c r="R17">
        <f>AVERAGEIF(_xlfn.ANCHORARRAY(index_location!$D$24), zimbabwe!$B$17, index_location!V24:V43)</f>
        <v>0.56754061954574464</v>
      </c>
      <c r="S17">
        <f>AVERAGEIF(_xlfn.ANCHORARRAY(index_location!$D$24), zimbabwe!$B$17, index_location!W24:W43)</f>
        <v>0.51445352806033662</v>
      </c>
      <c r="T17">
        <f>AVERAGEIF(_xlfn.ANCHORARRAY(index_location!$D$24), zimbabwe!$B$17, index_location!X24:X43)</f>
        <v>54.1</v>
      </c>
      <c r="U17">
        <f>AVERAGEIF(_xlfn.ANCHORARRAY(index_location!$D$24), zimbabwe!$B$17, index_location!Y24:Y43)</f>
        <v>11</v>
      </c>
      <c r="V17">
        <f>AVERAGEIF(_xlfn.ANCHORARRAY(index_location!$D$24), zimbabwe!$B$17, index_location!Z24:Z43)</f>
        <v>0.50512164196086462</v>
      </c>
      <c r="W17">
        <f>AVERAGEIF(_xlfn.ANCHORARRAY(index_location!$D$24), zimbabwe!$B$17, index_location!AA24:AA43)</f>
        <v>0.65569399659889227</v>
      </c>
      <c r="X17">
        <f>AVERAGEIF(_xlfn.ANCHORARRAY(index_location!$D$24), zimbabwe!$B$17, index_location!AB24:AB43)</f>
        <v>9.0771243630678816E-2</v>
      </c>
      <c r="Y17">
        <f>AVERAGEIF(_xlfn.ANCHORARRAY(index_location!$D$24), zimbabwe!$B$17, index_location!AC24:AC43)</f>
        <v>0.27721930447887999</v>
      </c>
      <c r="Z17">
        <f>AVERAGEIF(_xlfn.ANCHORARRAY(index_location!$D$24), zimbabwe!$B$17, index_location!AD24:AD43)</f>
        <v>0.13649902940830491</v>
      </c>
      <c r="AA17">
        <f>AVERAGEIF(_xlfn.ANCHORARRAY(index_location!$D$24), zimbabwe!$B$17, index_location!AE24:AE43)</f>
        <v>0.60233267219220754</v>
      </c>
      <c r="AB17">
        <f>AVERAGEIF(_xlfn.ANCHORARRAY(index_location!$D$24), zimbabwe!$B$17, index_location!AF24:AF43)</f>
        <v>0.69964817343073538</v>
      </c>
      <c r="AC17">
        <f>AVERAGEIF(_xlfn.ANCHORARRAY(index_location!$D$24), zimbabwe!$B$17, index_location!AG24:AG43)</f>
        <v>0.54203259015477934</v>
      </c>
      <c r="AD17">
        <f>AVERAGEIF(_xlfn.ANCHORARRAY(index_location!$D$24), zimbabwe!$B$17, index_location!AH24:AH43)</f>
        <v>0.42561508851718355</v>
      </c>
      <c r="AE17">
        <f>AVERAGEIF(_xlfn.ANCHORARRAY(index_location!$D$24), zimbabwe!$B$17, index_location!AI24:AI43)</f>
        <v>43.722000000000001</v>
      </c>
      <c r="AF17">
        <f>AVERAGEIF(_xlfn.ANCHORARRAY(index_location!$D$24), zimbabwe!$B$17, index_location!AJ24:AJ43)</f>
        <v>11</v>
      </c>
      <c r="AG17">
        <f>AVERAGEIF(_xlfn.ANCHORARRAY(index_location!$D$24), zimbabwe!$B$17, index_location!AK24:AK43)</f>
        <v>0.23677774244579308</v>
      </c>
      <c r="AH17">
        <f>AVERAGEIF(_xlfn.ANCHORARRAY(index_location!$D$24), zimbabwe!$B$17, index_location!AL24:AL43)</f>
        <v>0.30454871664680566</v>
      </c>
      <c r="AI17">
        <f>AVERAGEIF(_xlfn.ANCHORARRAY(index_location!$D$24), zimbabwe!$B$17, index_location!AM24:AM43)</f>
        <v>0.97097338555049029</v>
      </c>
      <c r="AJ17">
        <f>AVERAGEIF(_xlfn.ANCHORARRAY(index_location!$D$24), zimbabwe!$B$17, index_location!AN24:AN43)</f>
        <v>0.42333333333333323</v>
      </c>
      <c r="AK17">
        <f>AVERAGEIF(_xlfn.ANCHORARRAY(index_location!$D$24), zimbabwe!$B$17, index_location!AO24:AO43)</f>
        <v>0.17908551028400313</v>
      </c>
      <c r="AL17">
        <f>AVERAGEIF(_xlfn.ANCHORARRAY(index_location!$D$24), zimbabwe!$B$17, index_location!AP24:AP43)</f>
        <v>0.28633799533799537</v>
      </c>
      <c r="AM17">
        <f>AVERAGEIF(_xlfn.ANCHORARRAY(index_location!$D$24), zimbabwe!$B$17, index_location!AQ24:AQ43)</f>
        <v>0.31330186480186489</v>
      </c>
      <c r="AN17">
        <f>AVERAGEIF(_xlfn.ANCHORARRAY(index_location!$D$24), zimbabwe!$B$17, index_location!AR24:AR43)</f>
        <v>0.31840559440559452</v>
      </c>
      <c r="AO17">
        <f>AVERAGEIF(_xlfn.ANCHORARRAY(index_location!$D$24), zimbabwe!$B$17, index_location!AS24:AS43)</f>
        <v>0.96831514725392931</v>
      </c>
      <c r="AP17">
        <f>AVERAGEIF(_xlfn.ANCHORARRAY(index_location!$D$24), zimbabwe!$B$17, index_location!AT24:AT43)</f>
        <v>9.0879124237962378E-2</v>
      </c>
      <c r="AQ17">
        <f>AVERAGEIF(_xlfn.ANCHORARRAY(index_location!$D$24), zimbabwe!$B$17, index_location!AU24:AU43)</f>
        <v>0.26985704757495288</v>
      </c>
      <c r="AR17">
        <f>AVERAGEIF(_xlfn.ANCHORARRAY(index_location!$D$24), zimbabwe!$B$17, index_location!AV24:AV43)</f>
        <v>0.3691149577604616</v>
      </c>
      <c r="AS17">
        <f>AVERAGEIF(_xlfn.ANCHORARRAY(index_location!$D$24), zimbabwe!$B$17, index_location!AW24:AW43)</f>
        <v>39.422999999999995</v>
      </c>
      <c r="AT17">
        <f>AVERAGEIF(_xlfn.ANCHORARRAY(index_location!$D$24), zimbabwe!$B$17, index_location!AX24:AX43)</f>
        <v>0.57917721005324641</v>
      </c>
      <c r="AU17">
        <f>AVERAGEIF(_xlfn.ANCHORARRAY(index_location!$D$24), zimbabwe!$B$17, index_location!AY24:AY43)</f>
        <v>0.42082278994675348</v>
      </c>
      <c r="AV17">
        <f>AVERAGEIF(_xlfn.ANCHORARRAY(index_location!$D$24), zimbabwe!$B$17, index_location!AZ24:AZ43)</f>
        <v>0.54099707380304041</v>
      </c>
      <c r="AW17">
        <f>AVERAGEIF(_xlfn.ANCHORARRAY(index_location!$D$24), zimbabwe!$B$17, index_location!BA24:BA43)</f>
        <v>0.45900292619695948</v>
      </c>
      <c r="AX17">
        <f>AVERAGEIF(_xlfn.ANCHORARRAY(index_location!$D$24), zimbabwe!$B$17, index_location!BB24:BB43)</f>
        <v>0.43721486004139187</v>
      </c>
      <c r="AY17">
        <f>AVERAGEIF(_xlfn.ANCHORARRAY(index_location!$D$24), zimbabwe!$B$17, index_location!BC24:BC43)</f>
        <v>0.56278513995860813</v>
      </c>
      <c r="AZ17">
        <f>AVERAGEIF(_xlfn.ANCHORARRAY(index_location!$D$24), zimbabwe!$B$17, index_location!BD24:BD43)</f>
        <v>0.39424420163609886</v>
      </c>
      <c r="BA17">
        <f>AVERAGEIF(_xlfn.ANCHORARRAY(index_location!$D$24), zimbabwe!$B$17, index_location!BE24:BE43)</f>
        <v>0.60575579836390125</v>
      </c>
      <c r="BB17">
        <f>AVERAGEIF(_xlfn.ANCHORARRAY(index_location!$D$24), zimbabwe!$B$17, index_location!BF24:BF43)</f>
        <v>1.9516333455337787</v>
      </c>
      <c r="BC17">
        <f>AVERAGEIF(_xlfn.ANCHORARRAY(index_location!$D$24), zimbabwe!$B$17, index_location!BG24:BG43)</f>
        <v>0.48790833638344422</v>
      </c>
      <c r="BD17">
        <f>AVERAGEIF(_xlfn.ANCHORARRAY(index_location!$D$24), zimbabwe!$B$17, index_location!BH24:BH43)</f>
        <v>48.790000000000006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8EE2F-C845-489F-B5CF-D4C05E8B291C}">
  <dimension ref="A1"/>
  <sheetViews>
    <sheetView workbookViewId="0">
      <selection activeCell="A10" sqref="A10"/>
    </sheetView>
  </sheetViews>
  <sheetFormatPr defaultRowHeight="14.35" x14ac:dyDescent="0.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73880-E89B-4AA0-8F61-B50F2BA807A8}">
  <dimension ref="A1"/>
  <sheetViews>
    <sheetView workbookViewId="0"/>
  </sheetViews>
  <sheetFormatPr defaultRowHeight="14.35" x14ac:dyDescent="0.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B4AE23-F6CE-4C56-BAFF-AEF56FC314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InclusionData</vt:lpstr>
      <vt:lpstr>index_age</vt:lpstr>
      <vt:lpstr>index_gender</vt:lpstr>
      <vt:lpstr>index_size</vt:lpstr>
      <vt:lpstr>index_sector</vt:lpstr>
      <vt:lpstr>index_location</vt:lpstr>
      <vt:lpstr>zimbabwe</vt:lpstr>
      <vt:lpstr>insights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Rebekah Cross</dc:creator>
  <cp:lastModifiedBy>Beks Cross</cp:lastModifiedBy>
  <dcterms:created xsi:type="dcterms:W3CDTF">2021-11-25T05:43:16Z</dcterms:created>
  <dcterms:modified xsi:type="dcterms:W3CDTF">2022-01-28T10:22:51Z</dcterms:modified>
</cp:coreProperties>
</file>