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2.xml" ContentType="application/vnd.openxmlformats-officedocument.drawing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 codeName="ThisWorkbook"/>
  <xr:revisionPtr revIDLastSave="0" documentId="8_{71CA59AD-B86B-45A6-86A2-FFAE1A9DFF96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Personal Monthly Expenses" sheetId="5" r:id="rId1"/>
    <sheet name="Summary" sheetId="4" r:id="rId2"/>
  </sheets>
  <definedNames>
    <definedName name="ExternalData_1" localSheetId="1" hidden="1">Summary!#REF!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4" l="1"/>
  <c r="C8" i="4"/>
  <c r="C7" i="4"/>
  <c r="C5" i="4"/>
  <c r="C4" i="4"/>
  <c r="C9" i="4"/>
  <c r="C3" i="4"/>
  <c r="B6" i="4"/>
  <c r="B8" i="4"/>
  <c r="B7" i="4"/>
  <c r="B5" i="4"/>
  <c r="B4" i="4"/>
  <c r="B9" i="4"/>
  <c r="B3" i="4"/>
  <c r="C10" i="4"/>
  <c r="B10" i="4"/>
  <c r="G10" i="5"/>
  <c r="G5" i="5"/>
  <c r="D60" i="5"/>
  <c r="E60" i="5"/>
  <c r="C60" i="5"/>
  <c r="D50" i="5"/>
  <c r="E50" i="5"/>
  <c r="C50" i="5"/>
  <c r="J42" i="5"/>
  <c r="D43" i="5"/>
  <c r="E43" i="5"/>
  <c r="C43" i="5"/>
  <c r="I36" i="5"/>
  <c r="J36" i="5"/>
  <c r="H36" i="5"/>
  <c r="D35" i="5"/>
  <c r="E35" i="5"/>
  <c r="C35" i="5"/>
  <c r="J24" i="5"/>
  <c r="I24" i="5"/>
  <c r="H24" i="5"/>
  <c r="E26" i="5"/>
  <c r="D26" i="5"/>
  <c r="C26" i="5"/>
  <c r="J40" i="5"/>
  <c r="J41" i="5"/>
  <c r="E54" i="5"/>
  <c r="E55" i="5"/>
  <c r="E56" i="5"/>
  <c r="E57" i="5"/>
  <c r="E58" i="5"/>
  <c r="E59" i="5"/>
  <c r="E47" i="5"/>
  <c r="E48" i="5"/>
  <c r="E49" i="5"/>
  <c r="E39" i="5"/>
  <c r="E40" i="5"/>
  <c r="E41" i="5"/>
  <c r="E42" i="5"/>
  <c r="J30" i="5"/>
  <c r="J31" i="5"/>
  <c r="J32" i="5"/>
  <c r="J33" i="5"/>
  <c r="J34" i="5"/>
  <c r="J35" i="5"/>
  <c r="J16" i="5"/>
  <c r="J17" i="5"/>
  <c r="J18" i="5"/>
  <c r="J19" i="5"/>
  <c r="J20" i="5"/>
  <c r="J21" i="5"/>
  <c r="J22" i="5"/>
  <c r="J23" i="5"/>
  <c r="E29" i="5"/>
  <c r="E30" i="5"/>
  <c r="E31" i="5"/>
  <c r="E32" i="5"/>
  <c r="E33" i="5"/>
  <c r="E34" i="5"/>
  <c r="E16" i="5"/>
  <c r="E17" i="5"/>
  <c r="E18" i="5"/>
  <c r="E19" i="5"/>
  <c r="E20" i="5"/>
  <c r="E21" i="5"/>
  <c r="E22" i="5"/>
  <c r="E23" i="5"/>
  <c r="E24" i="5"/>
  <c r="E25" i="5"/>
  <c r="I42" i="5" l="1"/>
  <c r="H42" i="5"/>
  <c r="C12" i="5" l="1"/>
  <c r="C7" i="5"/>
</calcChain>
</file>

<file path=xl/sharedStrings.xml><?xml version="1.0" encoding="utf-8"?>
<sst xmlns="http://schemas.openxmlformats.org/spreadsheetml/2006/main" count="116" uniqueCount="58">
  <si>
    <t>Total monthly income</t>
  </si>
  <si>
    <t>Difference</t>
  </si>
  <si>
    <t>Mortgage or rent</t>
  </si>
  <si>
    <t>Phone</t>
  </si>
  <si>
    <t>Electricity</t>
  </si>
  <si>
    <t>Movies</t>
  </si>
  <si>
    <t>Gas</t>
  </si>
  <si>
    <t>Concerts</t>
  </si>
  <si>
    <t>Water and sewer</t>
  </si>
  <si>
    <t>Sporting events</t>
  </si>
  <si>
    <t>Cable</t>
  </si>
  <si>
    <t>Waste removal</t>
  </si>
  <si>
    <t>Other</t>
  </si>
  <si>
    <t>Maintenance or repairs</t>
  </si>
  <si>
    <t>Supplies</t>
  </si>
  <si>
    <t>Personal</t>
  </si>
  <si>
    <t>Student</t>
  </si>
  <si>
    <t>Bus/taxi fare</t>
  </si>
  <si>
    <t>Insurance</t>
  </si>
  <si>
    <t>Fuel</t>
  </si>
  <si>
    <t>Maintenance</t>
  </si>
  <si>
    <t>Home</t>
  </si>
  <si>
    <t>Health</t>
  </si>
  <si>
    <t>Life</t>
  </si>
  <si>
    <t>Retirement account</t>
  </si>
  <si>
    <t>Groceries</t>
  </si>
  <si>
    <t>Dining out</t>
  </si>
  <si>
    <t>Food</t>
  </si>
  <si>
    <t>Clothing</t>
  </si>
  <si>
    <t>Dry cleaning</t>
  </si>
  <si>
    <t>Subtotal</t>
  </si>
  <si>
    <t>Housing</t>
  </si>
  <si>
    <t>Entertainment</t>
  </si>
  <si>
    <t>0</t>
  </si>
  <si>
    <t>Transportation</t>
  </si>
  <si>
    <t>Loans</t>
  </si>
  <si>
    <t>Savings or Investments</t>
  </si>
  <si>
    <t>Personal Care</t>
  </si>
  <si>
    <t>Last Month</t>
  </si>
  <si>
    <t>This Month</t>
  </si>
  <si>
    <t>Car loan</t>
  </si>
  <si>
    <t>Movie Streaming Services</t>
  </si>
  <si>
    <t>Music Streaming Services</t>
  </si>
  <si>
    <t>Credit card 1</t>
  </si>
  <si>
    <t>Credit card 2</t>
  </si>
  <si>
    <t>Credit card 3</t>
  </si>
  <si>
    <t>Medical/Dental</t>
  </si>
  <si>
    <t>Hair</t>
  </si>
  <si>
    <t>Last Month's Expenses</t>
  </si>
  <si>
    <t>This Month's Expenses</t>
  </si>
  <si>
    <t>Last Month's Income</t>
  </si>
  <si>
    <t>This Month's Income</t>
  </si>
  <si>
    <t>Main Income</t>
  </si>
  <si>
    <t>Other income sources</t>
  </si>
  <si>
    <t>Expense Summary</t>
  </si>
  <si>
    <t>Category</t>
  </si>
  <si>
    <t>Gym membership</t>
  </si>
  <si>
    <t>Monthly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</si>
</sst>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31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8"/>
      <name val="Calibri"/>
      <family val="2"/>
      <scheme val="major"/>
    </font>
    <font>
      <sz val="10"/>
      <color theme="8"/>
      <name val="Calibri"/>
      <family val="2"/>
      <scheme val="major"/>
    </font>
    <font>
      <sz val="22"/>
      <color theme="3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10"/>
      <color theme="0"/>
      <name val="Calibri"/>
      <family val="2"/>
      <scheme val="major"/>
    </font>
    <font>
      <sz val="12"/>
      <color theme="1" tint="0.24994659260841701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4"/>
      <color theme="4"/>
      <name val="Calibri"/>
      <family val="2"/>
      <scheme val="maj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/>
      <bottom style="thin">
        <color theme="8"/>
      </bottom>
      <diagonal/>
    </border>
    <border>
      <left/>
      <right/>
      <top style="thin">
        <color theme="8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3743705557422"/>
      </bottom>
      <diagonal/>
    </border>
    <border>
      <left style="thin">
        <color theme="0" tint="-0.14996795556505021"/>
      </left>
      <right/>
      <top/>
      <bottom style="thin">
        <color theme="0" tint="-0.14993743705557422"/>
      </bottom>
      <diagonal/>
    </border>
    <border>
      <left/>
      <right style="thin">
        <color theme="0" tint="-0.499984740745262"/>
      </right>
      <top/>
      <bottom style="thin">
        <color theme="8"/>
      </bottom>
      <diagonal/>
    </border>
    <border>
      <left style="thin">
        <color theme="0" tint="-0.499984740745262"/>
      </left>
      <right/>
      <top/>
      <bottom style="thin">
        <color theme="8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 style="thin">
        <color theme="0" tint="-0.14990691854609822"/>
      </right>
      <top style="thin">
        <color theme="0" tint="-0.14993743705557422"/>
      </top>
      <bottom style="thin">
        <color theme="0" tint="-0.14990691854609822"/>
      </bottom>
      <diagonal/>
    </border>
    <border>
      <left style="thin">
        <color theme="0" tint="-0.14990691854609822"/>
      </left>
      <right/>
      <top style="thin">
        <color theme="0" tint="-0.14993743705557422"/>
      </top>
      <bottom style="thin">
        <color theme="0" tint="-0.149906918546098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0691854609822"/>
      </left>
      <right/>
      <top style="thin">
        <color theme="0" tint="-0.14996795556505021"/>
      </top>
      <bottom style="thin">
        <color theme="0" tint="-0.1498764000366222"/>
      </bottom>
      <diagonal/>
    </border>
    <border>
      <left/>
      <right style="thin">
        <color theme="0" tint="-0.14993743705557422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/>
      <top style="thin">
        <color theme="0" tint="-0.14996795556505021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164" fontId="8" fillId="0" borderId="0" xfId="0" applyNumberFormat="1" applyFont="1" applyAlignment="1">
      <alignment vertical="center"/>
    </xf>
    <xf numFmtId="0" fontId="8" fillId="0" borderId="0" xfId="0" applyFont="1"/>
    <xf numFmtId="0" fontId="5" fillId="0" borderId="0" xfId="0" applyFont="1" applyAlignment="1">
      <alignment wrapText="1"/>
    </xf>
    <xf numFmtId="0" fontId="8" fillId="0" borderId="0" xfId="0" applyFont="1" applyBorder="1"/>
    <xf numFmtId="164" fontId="8" fillId="2" borderId="0" xfId="0" applyNumberFormat="1" applyFont="1" applyFill="1" applyBorder="1" applyAlignment="1">
      <alignment vertical="center"/>
    </xf>
    <xf numFmtId="0" fontId="10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/>
    </xf>
    <xf numFmtId="164" fontId="8" fillId="2" borderId="0" xfId="0" applyNumberFormat="1" applyFont="1" applyFill="1" applyBorder="1" applyAlignment="1">
      <alignment horizontal="left" vertical="center" indent="1"/>
    </xf>
    <xf numFmtId="164" fontId="8" fillId="2" borderId="0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 indent="1"/>
    </xf>
    <xf numFmtId="0" fontId="13" fillId="2" borderId="18" xfId="0" applyFont="1" applyFill="1" applyBorder="1" applyAlignment="1">
      <alignment horizontal="left" vertical="center" indent="1"/>
    </xf>
    <xf numFmtId="0" fontId="9" fillId="2" borderId="18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left" vertical="center" indent="1"/>
    </xf>
    <xf numFmtId="0" fontId="12" fillId="2" borderId="0" xfId="0" applyFont="1" applyFill="1" applyBorder="1" applyAlignment="1">
      <alignment horizontal="left" vertical="center" indent="1"/>
    </xf>
    <xf numFmtId="164" fontId="11" fillId="2" borderId="0" xfId="0" applyNumberFormat="1" applyFont="1" applyFill="1" applyBorder="1" applyAlignment="1">
      <alignment horizontal="left" vertical="center"/>
    </xf>
    <xf numFmtId="164" fontId="11" fillId="2" borderId="0" xfId="0" applyNumberFormat="1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left" vertical="center" indent="1"/>
    </xf>
    <xf numFmtId="0" fontId="16" fillId="2" borderId="0" xfId="0" applyFont="1" applyFill="1" applyBorder="1" applyAlignment="1">
      <alignment vertical="center"/>
    </xf>
    <xf numFmtId="0" fontId="6" fillId="0" borderId="0" xfId="0" applyFont="1" applyBorder="1"/>
    <xf numFmtId="0" fontId="11" fillId="2" borderId="14" xfId="0" applyFont="1" applyFill="1" applyBorder="1" applyAlignment="1">
      <alignment horizontal="left" vertical="center" indent="1"/>
    </xf>
    <xf numFmtId="0" fontId="11" fillId="2" borderId="23" xfId="0" applyFont="1" applyFill="1" applyBorder="1" applyAlignment="1">
      <alignment horizontal="left" vertical="center" indent="1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24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11" xfId="0" applyFont="1" applyFill="1" applyBorder="1" applyAlignment="1">
      <alignment horizontal="left" vertical="center" indent="1"/>
    </xf>
    <xf numFmtId="0" fontId="9" fillId="3" borderId="27" xfId="0" applyFont="1" applyFill="1" applyBorder="1" applyAlignment="1">
      <alignment horizontal="left" vertical="center" indent="1"/>
    </xf>
    <xf numFmtId="164" fontId="12" fillId="3" borderId="28" xfId="0" applyNumberFormat="1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left" vertical="center" indent="1"/>
    </xf>
    <xf numFmtId="0" fontId="9" fillId="3" borderId="29" xfId="0" applyFont="1" applyFill="1" applyBorder="1" applyAlignment="1">
      <alignment horizontal="left" vertical="center" indent="1"/>
    </xf>
    <xf numFmtId="164" fontId="12" fillId="3" borderId="30" xfId="0" applyNumberFormat="1" applyFont="1" applyFill="1" applyBorder="1" applyAlignment="1">
      <alignment horizontal="center" vertical="center"/>
    </xf>
    <xf numFmtId="164" fontId="12" fillId="3" borderId="25" xfId="0" applyNumberFormat="1" applyFont="1" applyFill="1" applyBorder="1" applyAlignment="1">
      <alignment horizontal="center" vertical="center"/>
    </xf>
    <xf numFmtId="164" fontId="12" fillId="3" borderId="32" xfId="0" applyNumberFormat="1" applyFont="1" applyFill="1" applyBorder="1" applyAlignment="1">
      <alignment horizontal="center" vertical="center"/>
    </xf>
    <xf numFmtId="164" fontId="12" fillId="3" borderId="33" xfId="0" applyNumberFormat="1" applyFont="1" applyFill="1" applyBorder="1" applyAlignment="1">
      <alignment horizontal="center" vertical="center"/>
    </xf>
    <xf numFmtId="0" fontId="11" fillId="2" borderId="31" xfId="0" applyFont="1" applyFill="1" applyBorder="1" applyAlignment="1">
      <alignment horizontal="left" vertical="center" indent="1"/>
    </xf>
    <xf numFmtId="0" fontId="19" fillId="0" borderId="0" xfId="0" applyFont="1" applyBorder="1" applyAlignment="1">
      <alignment horizontal="left" vertical="center" indent="1"/>
    </xf>
    <xf numFmtId="0" fontId="20" fillId="0" borderId="0" xfId="0" applyFont="1" applyBorder="1" applyAlignment="1">
      <alignment horizontal="left" vertical="center" indent="1"/>
    </xf>
    <xf numFmtId="0" fontId="2" fillId="0" borderId="0" xfId="0" applyFont="1" applyBorder="1"/>
    <xf numFmtId="0" fontId="13" fillId="2" borderId="4" xfId="0" applyFont="1" applyFill="1" applyBorder="1" applyAlignment="1">
      <alignment horizontal="left" vertical="center" indent="1"/>
    </xf>
    <xf numFmtId="164" fontId="11" fillId="2" borderId="26" xfId="0" applyNumberFormat="1" applyFont="1" applyFill="1" applyBorder="1" applyAlignment="1">
      <alignment horizontal="center" vertical="center"/>
    </xf>
    <xf numFmtId="164" fontId="11" fillId="2" borderId="3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0" fontId="9" fillId="3" borderId="34" xfId="0" applyFont="1" applyFill="1" applyBorder="1" applyAlignment="1">
      <alignment horizontal="left" vertical="center" indent="1"/>
    </xf>
    <xf numFmtId="164" fontId="11" fillId="3" borderId="35" xfId="0" applyNumberFormat="1" applyFont="1" applyFill="1" applyBorder="1" applyAlignment="1">
      <alignment horizontal="center" vertical="center"/>
    </xf>
    <xf numFmtId="0" fontId="21" fillId="2" borderId="0" xfId="1" applyFont="1" applyFill="1" applyBorder="1"/>
    <xf numFmtId="0" fontId="0" fillId="0" borderId="0" xfId="0" applyFont="1"/>
    <xf numFmtId="0" fontId="0" fillId="0" borderId="0" xfId="2" applyFont="1" applyBorder="1" applyAlignment="1">
      <alignment vertical="center" wrapText="1"/>
    </xf>
    <xf numFmtId="0" fontId="11" fillId="2" borderId="19" xfId="2" applyFont="1" applyFill="1" applyBorder="1" applyAlignment="1">
      <alignment horizontal="left" vertical="center" indent="1"/>
    </xf>
    <xf numFmtId="8" fontId="11" fillId="2" borderId="20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vertical="center"/>
    </xf>
    <xf numFmtId="0" fontId="11" fillId="2" borderId="14" xfId="2" applyFont="1" applyFill="1" applyBorder="1" applyAlignment="1">
      <alignment horizontal="left" vertical="center" indent="1"/>
    </xf>
    <xf numFmtId="8" fontId="11" fillId="2" borderId="15" xfId="0" applyNumberFormat="1" applyFont="1" applyFill="1" applyBorder="1" applyAlignment="1">
      <alignment horizontal="center" vertical="center"/>
    </xf>
    <xf numFmtId="0" fontId="9" fillId="3" borderId="27" xfId="2" applyFont="1" applyFill="1" applyBorder="1" applyAlignment="1">
      <alignment horizontal="left" vertical="center" indent="1"/>
    </xf>
    <xf numFmtId="8" fontId="12" fillId="3" borderId="28" xfId="0" applyNumberFormat="1" applyFont="1" applyFill="1" applyBorder="1" applyAlignment="1">
      <alignment horizontal="center" vertical="center"/>
    </xf>
    <xf numFmtId="0" fontId="0" fillId="0" borderId="0" xfId="2" applyFont="1" applyBorder="1" applyAlignment="1">
      <alignment horizontal="left" vertical="center"/>
    </xf>
    <xf numFmtId="8" fontId="11" fillId="2" borderId="7" xfId="0" applyNumberFormat="1" applyFont="1" applyFill="1" applyBorder="1" applyAlignment="1">
      <alignment horizontal="center" vertical="center"/>
    </xf>
    <xf numFmtId="0" fontId="18" fillId="2" borderId="0" xfId="2" applyFont="1" applyFill="1" applyBorder="1" applyAlignment="1">
      <alignment vertical="center"/>
    </xf>
    <xf numFmtId="8" fontId="23" fillId="2" borderId="0" xfId="0" applyNumberFormat="1" applyFont="1" applyFill="1" applyBorder="1" applyAlignment="1">
      <alignment vertical="center"/>
    </xf>
    <xf numFmtId="0" fontId="0" fillId="0" borderId="0" xfId="0" applyFont="1" applyBorder="1"/>
    <xf numFmtId="0" fontId="9" fillId="3" borderId="31" xfId="0" applyFont="1" applyFill="1" applyBorder="1" applyAlignment="1">
      <alignment horizontal="left" vertical="center" indent="1"/>
    </xf>
    <xf numFmtId="0" fontId="14" fillId="2" borderId="0" xfId="0" applyFont="1" applyFill="1" applyBorder="1" applyAlignment="1">
      <alignment horizontal="left" vertical="center" indent="1"/>
    </xf>
    <xf numFmtId="0" fontId="14" fillId="0" borderId="0" xfId="0" applyFont="1" applyAlignment="1">
      <alignment vertical="center"/>
    </xf>
    <xf numFmtId="0" fontId="0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 applyBorder="1"/>
    <xf numFmtId="0" fontId="26" fillId="0" borderId="0" xfId="0" applyFont="1"/>
    <xf numFmtId="0" fontId="8" fillId="0" borderId="0" xfId="0" applyFont="1" applyAlignment="1">
      <alignment horizontal="center"/>
    </xf>
    <xf numFmtId="0" fontId="28" fillId="2" borderId="0" xfId="2" applyFont="1" applyFill="1" applyBorder="1" applyAlignment="1">
      <alignment horizontal="left" vertical="center" indent="1"/>
    </xf>
    <xf numFmtId="0" fontId="22" fillId="0" borderId="0" xfId="2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left" vertical="center" indent="1"/>
    </xf>
    <xf numFmtId="164" fontId="12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left" vertical="center" inden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 indent="1"/>
    </xf>
    <xf numFmtId="164" fontId="11" fillId="0" borderId="0" xfId="0" applyNumberFormat="1" applyFont="1" applyFill="1" applyBorder="1" applyAlignment="1">
      <alignment horizontal="center" vertical="center"/>
    </xf>
    <xf numFmtId="0" fontId="28" fillId="2" borderId="17" xfId="0" applyFont="1" applyFill="1" applyBorder="1" applyAlignment="1">
      <alignment vertical="center"/>
    </xf>
    <xf numFmtId="0" fontId="19" fillId="2" borderId="17" xfId="0" applyFont="1" applyFill="1" applyBorder="1" applyAlignment="1">
      <alignment vertical="center"/>
    </xf>
    <xf numFmtId="8" fontId="9" fillId="0" borderId="0" xfId="0" applyNumberFormat="1" applyFont="1" applyFill="1" applyBorder="1" applyAlignment="1">
      <alignment horizontal="center" vertical="center"/>
    </xf>
    <xf numFmtId="0" fontId="28" fillId="2" borderId="17" xfId="0" applyFont="1" applyFill="1" applyBorder="1" applyAlignment="1">
      <alignment horizontal="left" vertical="center" indent="1"/>
    </xf>
    <xf numFmtId="0" fontId="19" fillId="2" borderId="17" xfId="0" applyFont="1" applyFill="1" applyBorder="1" applyAlignment="1">
      <alignment horizontal="left" vertical="center" indent="1"/>
    </xf>
    <xf numFmtId="0" fontId="28" fillId="0" borderId="17" xfId="0" applyFont="1" applyBorder="1" applyAlignment="1">
      <alignment horizontal="left" vertical="center" indent="1"/>
    </xf>
    <xf numFmtId="0" fontId="8" fillId="0" borderId="0" xfId="0" applyFont="1" applyAlignment="1">
      <alignment horizontal="center"/>
    </xf>
    <xf numFmtId="0" fontId="19" fillId="0" borderId="17" xfId="0" applyFont="1" applyBorder="1" applyAlignment="1">
      <alignment horizontal="left" vertical="center" indent="1"/>
    </xf>
    <xf numFmtId="0" fontId="22" fillId="5" borderId="0" xfId="2" applyFont="1" applyFill="1" applyBorder="1" applyAlignment="1">
      <alignment horizontal="left" vertical="center" wrapText="1"/>
    </xf>
    <xf numFmtId="8" fontId="22" fillId="5" borderId="0" xfId="0" applyNumberFormat="1" applyFont="1" applyFill="1" applyBorder="1" applyAlignment="1">
      <alignment horizontal="right" vertical="center"/>
    </xf>
    <xf numFmtId="0" fontId="28" fillId="0" borderId="0" xfId="0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27" fillId="0" borderId="0" xfId="0" applyFont="1" applyAlignment="1">
      <alignment horizontal="left" vertical="center" indent="11"/>
    </xf>
    <xf numFmtId="0" fontId="28" fillId="2" borderId="21" xfId="3" applyFont="1" applyFill="1" applyBorder="1" applyAlignment="1">
      <alignment horizontal="left" vertical="center" indent="1"/>
    </xf>
    <xf numFmtId="0" fontId="29" fillId="2" borderId="22" xfId="3" applyFont="1" applyFill="1" applyBorder="1" applyAlignment="1">
      <alignment horizontal="left" vertical="center" indent="1"/>
    </xf>
    <xf numFmtId="0" fontId="22" fillId="4" borderId="0" xfId="2" applyFont="1" applyFill="1" applyBorder="1" applyAlignment="1">
      <alignment horizontal="left" vertical="center" wrapText="1"/>
    </xf>
    <xf numFmtId="8" fontId="22" fillId="4" borderId="0" xfId="0" applyNumberFormat="1" applyFont="1" applyFill="1" applyBorder="1" applyAlignment="1">
      <alignment horizontal="right" vertical="center"/>
    </xf>
    <xf numFmtId="0" fontId="19" fillId="2" borderId="22" xfId="3" applyFont="1" applyFill="1" applyBorder="1" applyAlignment="1">
      <alignment horizontal="left" vertical="center" indent="1"/>
    </xf>
    <xf numFmtId="0" fontId="17" fillId="0" borderId="0" xfId="0" applyFont="1" applyBorder="1" applyAlignment="1">
      <alignment horizontal="center"/>
    </xf>
    <xf numFmtId="164" fontId="0" fillId="0" borderId="0" xfId="0" applyNumberFormat="1"/>
    <xf numFmtId="0" fontId="30" fillId="6" borderId="36" xfId="0" applyFont="1" applyFill="1" applyBorder="1"/>
    <xf numFmtId="0" fontId="30" fillId="6" borderId="0" xfId="0" applyFont="1" applyFill="1" applyBorder="1"/>
    <xf numFmtId="0" fontId="30" fillId="6" borderId="37" xfId="0" applyFont="1" applyFill="1" applyBorder="1"/>
  </cellXfs>
  <cellStyles count="6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 xr:uid="{70E46558-98AC-446F-861A-54F270CBD905}"/>
  </cellStyles>
  <dxfs count="13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&quot;$&quot;#,##0.00"/>
    </dxf>
    <dxf>
      <numFmt numFmtId="164" formatCode="&quot;$&quot;#,##0.00"/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3743705557422"/>
        </top>
        <bottom style="thin">
          <color theme="0" tint="-0.149906918546098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3743705557422"/>
        </top>
        <bottom style="thin">
          <color theme="0" tint="-0.149906918546098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3743705557422"/>
        </top>
        <bottom style="thin">
          <color theme="0" tint="-0.149906918546098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 style="thin">
          <color theme="0" tint="-0.14993743705557422"/>
        </top>
        <bottom style="thin">
          <color theme="0" tint="-0.149906918546098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0691854609822"/>
        </left>
        <right/>
        <top style="thin">
          <color theme="0" tint="-0.14996795556505021"/>
        </top>
        <bottom style="thin">
          <color theme="0" tint="-0.14987640003662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0691854609822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/>
        <top style="thin">
          <color theme="0" tint="-0.14996795556505021"/>
        </top>
        <bottom style="thin">
          <color theme="0" tint="-0.1499374370555742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37437055574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 style="thin">
          <color theme="0" tint="-0.149967955565050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 style="thin">
          <color theme="0" tint="-0.149967955565050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3743705557422"/>
        </left>
        <right/>
        <top style="thin">
          <color theme="0" tint="-0.14996795556505021"/>
        </top>
        <bottom/>
      </border>
    </dxf>
    <dxf>
      <font>
        <color rgb="FFC00000"/>
      </font>
    </dxf>
    <dxf>
      <font>
        <color theme="9"/>
      </font>
    </dxf>
    <dxf>
      <font>
        <color theme="9"/>
      </font>
    </dxf>
    <dxf>
      <font>
        <color rgb="FF9C0006"/>
      </font>
      <fill>
        <patternFill patternType="none">
          <bgColor auto="1"/>
        </patternFill>
      </fill>
    </dxf>
    <dxf>
      <font>
        <color rgb="FFC00000"/>
      </font>
    </dxf>
    <dxf>
      <font>
        <color theme="9" tint="-0.24994659260841701"/>
      </font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14993743705557422"/>
        </left>
        <right/>
        <top style="thin">
          <color theme="0" tint="-0.14993743705557422"/>
        </top>
        <bottom style="thin">
          <color theme="0" tint="-0.14993743705557422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border diagonalUp="0" diagonalDown="0">
        <left style="thin">
          <color theme="0" tint="-0.14993743705557422"/>
        </left>
        <right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3743705557422"/>
        </right>
        <top style="thin">
          <color theme="0" tint="-0.14996795556505021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strike val="0"/>
        <outline val="0"/>
        <shadow val="0"/>
        <u val="none"/>
        <vertAlign val="baseline"/>
        <sz val="12"/>
        <color rgb="FF595959"/>
        <name val="Calibri"/>
        <scheme val="none"/>
      </font>
      <fill>
        <patternFill patternType="solid">
          <fgColor rgb="FF000000"/>
          <bgColor rgb="FFF2F2F2"/>
        </patternFill>
      </fill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scheme val="none"/>
      </font>
      <fill>
        <patternFill patternType="solid">
          <fgColor rgb="FF000000"/>
          <bgColor rgb="FFFFFFFF"/>
        </patternFill>
      </fill>
    </dxf>
    <dxf>
      <border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strike val="0"/>
        <outline val="0"/>
        <shadow val="0"/>
        <u val="none"/>
        <vertAlign val="baseline"/>
        <sz val="12"/>
        <color rgb="FF595959"/>
        <name val="Calibri"/>
        <scheme val="none"/>
      </font>
      <fill>
        <patternFill patternType="solid">
          <fgColor rgb="FF000000"/>
          <bgColor rgb="FFF2F2F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scheme val="none"/>
      </font>
      <fill>
        <patternFill patternType="solid">
          <fgColor rgb="FF000000"/>
          <bgColor rgb="FFFFFFFF"/>
        </patternFill>
      </fill>
      <alignment horizontal="left" vertical="center" textRotation="0" wrapText="0" indent="1" justifyLastLine="0" shrinkToFit="0" readingOrder="0"/>
    </dxf>
    <dxf>
      <border>
        <bottom style="thin">
          <color rgb="FFD9D9D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strike val="0"/>
        <outline val="0"/>
        <shadow val="0"/>
        <u val="none"/>
        <vertAlign val="baseline"/>
        <sz val="12"/>
        <color rgb="FF404040"/>
        <name val="Calibri"/>
        <scheme val="none"/>
      </font>
      <fill>
        <patternFill patternType="solid">
          <fgColor rgb="FF000000"/>
          <bgColor rgb="FFF2F2F2"/>
        </patternFill>
      </fill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scheme val="none"/>
      </font>
      <fill>
        <patternFill>
          <fgColor rgb="FF000000"/>
          <bgColor rgb="FFFFFFFF"/>
        </patternFill>
      </fill>
    </dxf>
    <dxf>
      <border>
        <bottom style="thin">
          <color rgb="FFD9D9D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strike val="0"/>
        <outline val="0"/>
        <shadow val="0"/>
        <u val="none"/>
        <vertAlign val="baseline"/>
        <sz val="12"/>
        <color rgb="FF595959"/>
        <name val="Calibri"/>
        <scheme val="none"/>
      </font>
      <fill>
        <patternFill patternType="solid">
          <fgColor rgb="FF000000"/>
          <bgColor rgb="FFF2F2F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rgb="FF595959"/>
        <name val="Calibri"/>
        <scheme val="none"/>
      </font>
      <fill>
        <patternFill patternType="solid">
          <fgColor rgb="FF000000"/>
          <bgColor rgb="FFFFFFFF"/>
        </patternFill>
      </fill>
      <alignment horizontal="left" vertical="center" textRotation="0" wrapText="0" indent="0" justifyLastLine="0" shrinkToFit="0" readingOrder="0"/>
    </dxf>
    <dxf>
      <border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strike val="0"/>
        <outline val="0"/>
        <shadow val="0"/>
        <u val="none"/>
        <vertAlign val="baseline"/>
        <sz val="12"/>
        <color rgb="FF404040"/>
        <name val="Calibri"/>
        <scheme val="none"/>
      </font>
      <fill>
        <patternFill patternType="solid">
          <fgColor rgb="FF000000"/>
          <bgColor rgb="FFF2F2F2"/>
        </patternFill>
      </fill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rgb="FF404040"/>
        <name val="Calibri"/>
        <scheme val="none"/>
      </font>
      <fill>
        <patternFill patternType="solid">
          <fgColor rgb="FF000000"/>
          <bgColor rgb="FFFFFFFF"/>
        </patternFill>
      </fill>
    </dxf>
    <dxf>
      <border>
        <bottom style="thin">
          <color rgb="FFD9D9D9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strike val="0"/>
        <outline val="0"/>
        <shadow val="0"/>
        <u val="none"/>
        <vertAlign val="baseline"/>
        <sz val="12"/>
        <color rgb="FF404040"/>
        <name val="Calibri"/>
        <scheme val="none"/>
      </font>
      <fill>
        <patternFill patternType="solid">
          <fgColor rgb="FF000000"/>
          <bgColor rgb="FFF2F2F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scheme val="none"/>
      </font>
      <fill>
        <patternFill patternType="solid">
          <fgColor rgb="FF000000"/>
          <bgColor rgb="FFFFFFFF"/>
        </patternFill>
      </fill>
      <alignment horizontal="left" vertical="center" textRotation="0" indent="1" justifyLastLine="0" shrinkToFit="0" readingOrder="0"/>
    </dxf>
    <dxf>
      <border>
        <bottom style="thin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numFmt numFmtId="164" formatCode="&quot;$&quot;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/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>
        <top style="thin">
          <color rgb="FFD9D9D9"/>
        </top>
      </border>
    </dxf>
    <dxf>
      <font>
        <strike val="0"/>
        <outline val="0"/>
        <shadow val="0"/>
        <u val="none"/>
        <vertAlign val="baseline"/>
        <sz val="12"/>
        <color rgb="FF404040"/>
        <name val="Calibri"/>
        <scheme val="none"/>
      </font>
      <fill>
        <patternFill patternType="solid">
          <fgColor rgb="FF000000"/>
          <bgColor rgb="FFF2F2F2"/>
        </patternFill>
      </fill>
      <alignment horizontal="left" vertical="center" textRotation="0" indent="1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 style="thin">
          <color rgb="FF5B9BD5"/>
        </top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scheme val="none"/>
      </font>
      <alignment horizontal="left" vertical="center" textRotation="0" indent="1" justifyLastLine="0" shrinkToFit="0" readingOrder="0"/>
    </dxf>
    <dxf>
      <border>
        <bottom style="thin">
          <color rgb="FFD9D9D9"/>
        </bottom>
      </border>
    </dxf>
    <dxf>
      <font>
        <b/>
        <i val="0"/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 style="thin">
          <color theme="0" tint="-0.14993743705557422"/>
        </left>
        <right style="thin">
          <color theme="0" tint="-0.14993743705557422"/>
        </right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 style="thin">
          <color theme="0" tint="-0.14993743705557422"/>
        </left>
        <right style="thin">
          <color theme="0" tint="-0.14993743705557422"/>
        </right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border diagonalUp="0" diagonalDown="0" outline="0">
        <left/>
        <right style="thin">
          <color theme="0" tint="-0.14993743705557422"/>
        </right>
      </border>
    </dxf>
    <dxf>
      <border>
        <top style="thin">
          <color rgb="FFD9D9D9"/>
        </top>
      </border>
    </dxf>
    <dxf>
      <font>
        <strike val="0"/>
        <outline val="0"/>
        <shadow val="0"/>
        <u val="none"/>
        <vertAlign val="baseline"/>
        <sz val="12"/>
        <color rgb="FF404040"/>
        <name val="Calibri"/>
        <scheme val="none"/>
      </font>
      <fill>
        <patternFill patternType="solid">
          <fgColor rgb="FF000000"/>
          <bgColor rgb="FFF2F2F2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rgb="FFD9D9D9"/>
        </left>
        <right style="thin">
          <color rgb="FFD9D9D9"/>
        </right>
        <top/>
        <bottom/>
      </border>
    </dxf>
    <dxf>
      <border diagonalUp="0" diagonalDown="0">
        <left/>
        <right/>
        <top style="thin">
          <color rgb="FF5B9BD5"/>
        </top>
        <bottom style="thin">
          <color rgb="FFD9D9D9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rgb="FF595959"/>
        <name val="Calibri"/>
        <scheme val="none"/>
      </font>
      <fill>
        <patternFill patternType="solid">
          <fgColor rgb="FF000000"/>
          <bgColor rgb="FFFFFFFF"/>
        </patternFill>
      </fill>
      <alignment horizontal="left" vertical="center" textRotation="0" wrapText="0" indent="1" justifyLastLine="0" shrinkToFit="0" readingOrder="0"/>
    </dxf>
    <dxf>
      <border>
        <bottom style="thin">
          <color rgb="FFD9D9D9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Medium2" defaultPivotStyle="PivotStyleLight16">
    <tableStyle name="Address Book" pivot="0" count="5" xr9:uid="{00000000-0011-0000-FFFF-FFFF00000000}">
      <tableStyleElement type="wholeTable" dxfId="131"/>
      <tableStyleElement type="headerRow" dxfId="130"/>
      <tableStyleElement type="totalRow" dxfId="129"/>
      <tableStyleElement type="firstRowStripe" dxfId="128"/>
      <tableStyleElement type="secondRowStripe" dxfId="127"/>
    </tableStyle>
    <tableStyle name="Personal monthly budget" pivot="0" count="7" xr9:uid="{DF2684C2-C435-47FA-9646-E632C3AE8948}">
      <tableStyleElement type="wholeTable" dxfId="126"/>
      <tableStyleElement type="headerRow" dxfId="125"/>
      <tableStyleElement type="totalRow" dxfId="124"/>
      <tableStyleElement type="firstColumn" dxfId="123"/>
      <tableStyleElement type="lastColumn" dxfId="122"/>
      <tableStyleElement type="firstRowStripe" dxfId="121"/>
      <tableStyleElement type="firstColumnStripe" dxfId="12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Last Month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Summary!$A$3:$A$10</c:f>
              <c:strCache>
                <c:ptCount val="8"/>
                <c:pt idx="0">
                  <c:v>Entertainment</c:v>
                </c:pt>
                <c:pt idx="1">
                  <c:v>Loans</c:v>
                </c:pt>
                <c:pt idx="2">
                  <c:v>Insurance</c:v>
                </c:pt>
                <c:pt idx="3">
                  <c:v>Personal Care</c:v>
                </c:pt>
                <c:pt idx="4">
                  <c:v>Savings or Investments</c:v>
                </c:pt>
                <c:pt idx="5">
                  <c:v>Food</c:v>
                </c:pt>
                <c:pt idx="6">
                  <c:v>Transportation</c:v>
                </c:pt>
                <c:pt idx="7">
                  <c:v>Housing</c:v>
                </c:pt>
              </c:strCache>
            </c:strRef>
          </c:cat>
          <c:val>
            <c:numRef>
              <c:f>Summary!$B$3:$B$10</c:f>
              <c:numCache>
                <c:formatCode>"$"#,##0.00</c:formatCode>
                <c:ptCount val="8"/>
                <c:pt idx="0">
                  <c:v>120.49000000000001</c:v>
                </c:pt>
                <c:pt idx="1">
                  <c:v>63</c:v>
                </c:pt>
                <c:pt idx="2">
                  <c:v>183</c:v>
                </c:pt>
                <c:pt idx="3">
                  <c:v>490</c:v>
                </c:pt>
                <c:pt idx="4">
                  <c:v>315</c:v>
                </c:pt>
                <c:pt idx="5">
                  <c:v>508.25</c:v>
                </c:pt>
                <c:pt idx="6">
                  <c:v>489</c:v>
                </c:pt>
                <c:pt idx="7">
                  <c:v>1195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F-4C52-A946-A1DC0D076FEF}"/>
            </c:ext>
          </c:extLst>
        </c:ser>
        <c:ser>
          <c:idx val="1"/>
          <c:order val="1"/>
          <c:tx>
            <c:strRef>
              <c:f>Summary!$C$2</c:f>
              <c:strCache>
                <c:ptCount val="1"/>
                <c:pt idx="0">
                  <c:v>This Month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Summary!$A$3:$A$10</c:f>
              <c:strCache>
                <c:ptCount val="8"/>
                <c:pt idx="0">
                  <c:v>Entertainment</c:v>
                </c:pt>
                <c:pt idx="1">
                  <c:v>Loans</c:v>
                </c:pt>
                <c:pt idx="2">
                  <c:v>Insurance</c:v>
                </c:pt>
                <c:pt idx="3">
                  <c:v>Personal Care</c:v>
                </c:pt>
                <c:pt idx="4">
                  <c:v>Savings or Investments</c:v>
                </c:pt>
                <c:pt idx="5">
                  <c:v>Food</c:v>
                </c:pt>
                <c:pt idx="6">
                  <c:v>Transportation</c:v>
                </c:pt>
                <c:pt idx="7">
                  <c:v>Housing</c:v>
                </c:pt>
              </c:strCache>
            </c:strRef>
          </c:cat>
          <c:val>
            <c:numRef>
              <c:f>Summary!$C$3:$C$10</c:f>
              <c:numCache>
                <c:formatCode>"$"#,##0.00</c:formatCode>
                <c:ptCount val="8"/>
                <c:pt idx="0">
                  <c:v>82.490000000000009</c:v>
                </c:pt>
                <c:pt idx="1">
                  <c:v>120</c:v>
                </c:pt>
                <c:pt idx="2">
                  <c:v>183</c:v>
                </c:pt>
                <c:pt idx="3">
                  <c:v>361</c:v>
                </c:pt>
                <c:pt idx="4">
                  <c:v>400</c:v>
                </c:pt>
                <c:pt idx="5">
                  <c:v>459.53999999999996</c:v>
                </c:pt>
                <c:pt idx="6">
                  <c:v>606</c:v>
                </c:pt>
                <c:pt idx="7">
                  <c:v>1236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F-4C52-A946-A1DC0D076FE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4788207"/>
        <c:axId val="1193460335"/>
      </c:barChart>
      <c:catAx>
        <c:axId val="1194788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460335"/>
        <c:crosses val="autoZero"/>
        <c:auto val="1"/>
        <c:lblAlgn val="ctr"/>
        <c:lblOffset val="100"/>
        <c:noMultiLvlLbl val="0"/>
      </c:catAx>
      <c:valAx>
        <c:axId val="119346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8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80682</xdr:colOff>
      <xdr:row>1</xdr:row>
      <xdr:rowOff>92540</xdr:rowOff>
    </xdr:from>
    <xdr:to>
      <xdr:col>1</xdr:col>
      <xdr:colOff>667870</xdr:colOff>
      <xdr:row>1</xdr:row>
      <xdr:rowOff>778340</xdr:rowOff>
    </xdr:to>
    <xdr:pic>
      <xdr:nvPicPr>
        <xdr:cNvPr id="2" name="Graphic 1" descr="Money">
          <a:extLst>
            <a:ext uri="{FF2B5EF4-FFF2-40B4-BE49-F238E27FC236}">
              <a16:creationId xmlns:a16="http://schemas.microsoft.com/office/drawing/2014/main" id="{5850F4B9-3F19-4630-A6EA-6E1DED8AA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0682" y="343552"/>
          <a:ext cx="685800" cy="685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1</xdr:row>
      <xdr:rowOff>0</xdr:rowOff>
    </xdr:from>
    <xdr:to>
      <xdr:col>12</xdr:col>
      <xdr:colOff>469900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F57A61-64ED-4196-AD61-235F47A13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3EA3425-8E9E-4ADF-A5E0-7F781C61EF94}" name="Housing" displayName="Housing" ref="B15:E26" totalsRowCount="1" headerRowDxfId="119" dataDxfId="117" totalsRowDxfId="115" headerRowBorderDxfId="118" tableBorderDxfId="116" totalsRowBorderDxfId="114">
  <tableColumns count="4">
    <tableColumn id="1" xr3:uid="{63B676CA-CFE0-464A-9283-C8FE01A1C0A7}" name="0" totalsRowLabel="Subtotal" dataDxfId="113" totalsRowDxfId="49"/>
    <tableColumn id="2" xr3:uid="{CE2F5D5A-3CB1-4B1E-B2D6-13103DD5F608}" name="Last Month" totalsRowFunction="sum" dataDxfId="112" totalsRowDxfId="34"/>
    <tableColumn id="3" xr3:uid="{A7BDB824-BFA5-4B7A-A7C7-50843315920A}" name="This Month" totalsRowFunction="sum" dataDxfId="111" totalsRowDxfId="33"/>
    <tableColumn id="4" xr3:uid="{8C2EA4DA-02C8-4C04-941E-8E505BBF7B01}" name="Difference" totalsRowFunction="sum" dataDxfId="48" totalsRowDxfId="32">
      <calculatedColumnFormula>Housing[[#This Row],[This Month]]-Housing[[#This Row],[Last Month]]</calculatedColumnFormula>
    </tableColumn>
  </tableColumns>
  <tableStyleInfo name="TableStyleLight4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063715A-F6A1-4962-954B-72141F8A20E9}" name="Entertainment" displayName="Entertainment" ref="G15:J24" totalsRowCount="1" headerRowDxfId="110" dataDxfId="108" totalsRowDxfId="106" headerRowBorderDxfId="109" tableBorderDxfId="107" totalsRowBorderDxfId="105" headerRowCellStyle="Normal">
  <autoFilter ref="G15:J23" xr:uid="{00000000-0009-0000-0100-000002000000}">
    <filterColumn colId="0" hiddenButton="1"/>
    <filterColumn colId="1" hiddenButton="1"/>
    <filterColumn colId="2" hiddenButton="1"/>
    <filterColumn colId="3" hiddenButton="1"/>
  </autoFilter>
  <tableColumns count="4">
    <tableColumn id="1" xr3:uid="{5782035A-F8D2-4FFD-8798-847EF6A3F7FC}" name="0" totalsRowLabel="Subtotal" dataDxfId="104" totalsRowDxfId="31"/>
    <tableColumn id="2" xr3:uid="{4B35970B-2E25-4B5B-A657-90C4E8E34E84}" name="Last Month" totalsRowFunction="sum" dataDxfId="103" totalsRowDxfId="30"/>
    <tableColumn id="3" xr3:uid="{87F71634-4F80-431F-B7B3-BE4040500ADE}" name="This Month" totalsRowFunction="sum" dataDxfId="102" totalsRowDxfId="29"/>
    <tableColumn id="4" xr3:uid="{B69C2C50-8C4A-404D-A315-B34089C3F78D}" name="Difference" totalsRowFunction="sum" dataDxfId="46" totalsRowDxfId="28">
      <calculatedColumnFormula>Entertainment[[#This Row],[This Month]]-Entertainment[[#This Row],[Last Month]]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F1903FD-EA4F-4BF8-9AEF-CCA205C6202A}" name="Loans" displayName="Loans" ref="G29:J36" totalsRowCount="1" headerRowDxfId="101" dataDxfId="99" totalsRowDxfId="97" headerRowBorderDxfId="100" tableBorderDxfId="98" totalsRowBorderDxfId="96">
  <autoFilter ref="G29:J35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1" xr3:uid="{AD32B6F1-FCD5-46BA-BD99-408C6226AEC4}" name="0" totalsRowLabel="Subtotal" dataDxfId="95" totalsRowDxfId="23"/>
    <tableColumn id="2" xr3:uid="{C32E2B98-7978-4CD3-AB38-FBDAC431F1CB}" name="Last Month" totalsRowFunction="sum" dataDxfId="94" totalsRowDxfId="22"/>
    <tableColumn id="3" xr3:uid="{52F7C6D5-1336-4A6E-8794-05789E9ABD7C}" name="This Month" totalsRowFunction="sum" dataDxfId="93" totalsRowDxfId="21"/>
    <tableColumn id="4" xr3:uid="{A2891683-BEBB-4C1B-988E-6D0A2CD6BBDE}" name="Difference" totalsRowFunction="sum" dataDxfId="45" totalsRowDxfId="20">
      <calculatedColumnFormula>Loans[[#This Row],[This Month]]-Loans[[#This Row],[Last Month]]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5C851561-D811-4C44-A00F-97461CBE295A}" name="Transportation" displayName="Transportation" ref="B28:E35" totalsRowCount="1" headerRowDxfId="92" dataDxfId="90" totalsRowDxfId="88" headerRowBorderDxfId="91" tableBorderDxfId="89" totalsRowBorderDxfId="87">
  <autoFilter ref="B28:E34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4F56009E-C78C-4798-8656-87AEF57C23E6}" name="0" totalsRowLabel="Subtotal" dataDxfId="86" totalsRowDxfId="27"/>
    <tableColumn id="2" xr3:uid="{20D20484-45D6-4BE6-8143-F0091E3E2018}" name="Last Month" totalsRowFunction="sum" dataDxfId="85" totalsRowDxfId="26"/>
    <tableColumn id="3" xr3:uid="{F74A4795-E0FE-4ACE-83B5-B443F9407F4A}" name="This Month" totalsRowFunction="sum" dataDxfId="84" totalsRowDxfId="25"/>
    <tableColumn id="4" xr3:uid="{BE438185-9D66-4FE5-A7F3-13C251188044}" name="Difference" totalsRowFunction="sum" dataDxfId="47" totalsRowDxfId="24">
      <calculatedColumnFormula>Transportation[[#This Row],[This Month]]-Transportation[[#This Row],[Last Month]]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F2CC8FF-F790-4765-B1A2-D508749E85A7}" name="Insurance" displayName="Insurance" ref="B38:E43" totalsRowCount="1" headerRowDxfId="83" dataDxfId="81" totalsRowDxfId="79" headerRowBorderDxfId="82" tableBorderDxfId="80" totalsRowBorderDxfId="78">
  <autoFilter ref="B38:E42" xr:uid="{00000000-0009-0000-0100-000005000000}">
    <filterColumn colId="0" hiddenButton="1"/>
    <filterColumn colId="1" hiddenButton="1"/>
    <filterColumn colId="2" hiddenButton="1"/>
    <filterColumn colId="3" hiddenButton="1"/>
  </autoFilter>
  <tableColumns count="4">
    <tableColumn id="1" xr3:uid="{B7197EE7-F9DA-4D86-BF02-884E1F747431}" name="0" totalsRowLabel="Subtotal" dataDxfId="77" totalsRowDxfId="19"/>
    <tableColumn id="2" xr3:uid="{8617D8EC-AFF0-4A19-99D4-B46AAB3F09E3}" name="Last Month" totalsRowFunction="sum" dataDxfId="76" totalsRowDxfId="18"/>
    <tableColumn id="3" xr3:uid="{088CC397-70CF-44C8-811B-3E4EB7D897F3}" name="This Month" totalsRowFunction="sum" dataDxfId="75" totalsRowDxfId="17"/>
    <tableColumn id="4" xr3:uid="{A9983990-F74B-4570-A925-6311086673C7}" name="Difference" totalsRowFunction="sum" dataDxfId="44" totalsRowDxfId="16">
      <calculatedColumnFormula>Insurance[[#This Row],[This Month]]-Insurance[[#This Row],[Last Month]]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E665A9-611E-42D4-B6E3-37823A1BDCBE}" name="Savings" displayName="Savings" ref="G39:J42" totalsRowCount="1" headerRowDxfId="74" dataDxfId="72" totalsRowDxfId="71" headerRowBorderDxfId="73" totalsRowBorderDxfId="70">
  <autoFilter ref="G39:J41" xr:uid="{00000000-0009-0000-0100-000007000000}">
    <filterColumn colId="0" hiddenButton="1"/>
    <filterColumn colId="1" hiddenButton="1"/>
    <filterColumn colId="2" hiddenButton="1"/>
    <filterColumn colId="3" hiddenButton="1"/>
  </autoFilter>
  <tableColumns count="4">
    <tableColumn id="1" xr3:uid="{0C019F26-808E-49F7-84F4-94569D53B809}" name="0" totalsRowLabel="Subtotal" dataDxfId="69" totalsRowDxfId="15"/>
    <tableColumn id="2" xr3:uid="{379B2FA4-74EB-408C-AC37-58FA61BA0F5B}" name="Last Month" totalsRowFunction="sum" dataDxfId="68" totalsRowDxfId="14"/>
    <tableColumn id="3" xr3:uid="{9346E305-0A7E-417B-B5D6-75D6E08E9279}" name="This Month" totalsRowFunction="sum" dataDxfId="67" totalsRowDxfId="13"/>
    <tableColumn id="4" xr3:uid="{13C55584-04C1-4175-A218-A1E47E03848A}" name="Difference" totalsRowFunction="sum" dataDxfId="41" totalsRowDxfId="12">
      <calculatedColumnFormula>Savings[[#This Row],[This Month]]-Savings[[#This Row],[Last Month]]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7B3624B-B5C7-4E21-B9E3-A07C8D4030D6}" name="Food" displayName="Food" ref="B46:E50" totalsRowCount="1" headerRowDxfId="66" dataDxfId="64" totalsRowDxfId="62" headerRowBorderDxfId="65" tableBorderDxfId="63" totalsRowBorderDxfId="61">
  <autoFilter ref="B46:E49" xr:uid="{00000000-0009-0000-0100-000008000000}">
    <filterColumn colId="0" hiddenButton="1"/>
    <filterColumn colId="1" hiddenButton="1"/>
    <filterColumn colId="2" hiddenButton="1"/>
    <filterColumn colId="3" hiddenButton="1"/>
  </autoFilter>
  <tableColumns count="4">
    <tableColumn id="1" xr3:uid="{3042F014-D124-4E13-84C0-A6B5B1B8CDA7}" name="0" totalsRowLabel="Subtotal" dataDxfId="60" totalsRowDxfId="11"/>
    <tableColumn id="2" xr3:uid="{FD816B11-A005-44C8-81B7-F04CA9077267}" name="Last Month" totalsRowFunction="sum" dataDxfId="59" totalsRowDxfId="10"/>
    <tableColumn id="3" xr3:uid="{EDA3F3DE-E0CD-4C8C-80D3-9637D0BDF270}" name="This Month" totalsRowFunction="sum" dataDxfId="58" totalsRowDxfId="9"/>
    <tableColumn id="4" xr3:uid="{DA049E65-3915-4BA3-8646-05B97FF473E5}" name="Difference" totalsRowFunction="sum" dataDxfId="43" totalsRowDxfId="8">
      <calculatedColumnFormula>Food[[#This Row],[This Month]]-Food[[#This Row],[Last Month]]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182761A-B731-4465-86FB-DEFEC9415F5E}" name="PersonalCare" displayName="PersonalCare" ref="B53:E60" totalsRowCount="1" headerRowDxfId="57" dataDxfId="55" totalsRowDxfId="54" headerRowBorderDxfId="56" totalsRowBorderDxfId="53">
  <autoFilter ref="B53:E59" xr:uid="{00000000-0009-0000-0100-00000C000000}">
    <filterColumn colId="0" hiddenButton="1"/>
    <filterColumn colId="1" hiddenButton="1"/>
    <filterColumn colId="2" hiddenButton="1"/>
    <filterColumn colId="3" hiddenButton="1"/>
  </autoFilter>
  <tableColumns count="4">
    <tableColumn id="1" xr3:uid="{341111A9-34A5-4043-AC03-EBB53E4D9BD1}" name="0" totalsRowLabel="Subtotal" dataDxfId="52" totalsRowDxfId="7"/>
    <tableColumn id="2" xr3:uid="{BB277958-ECAF-4246-BCE0-1E142CBE7977}" name="Last Month" totalsRowFunction="sum" dataDxfId="51" totalsRowDxfId="6"/>
    <tableColumn id="3" xr3:uid="{30376547-81FF-4ED1-9852-BF52AE9F29A8}" name="This Month" totalsRowFunction="sum" dataDxfId="50" totalsRowDxfId="5"/>
    <tableColumn id="4" xr3:uid="{82A9F4BA-EF50-4FAD-AE8F-9F118613BBB6}" name="Difference" totalsRowFunction="sum" dataDxfId="42" totalsRowDxfId="4">
      <calculatedColumnFormula>PersonalCare[[#This Row],[This Month]]-PersonalCare[[#This Row],[Last Month]]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9C77F8-B2E5-49AA-A8B2-5E74740D27B0}" name="ExpenseSummary" displayName="ExpenseSummary" ref="A2:C10" totalsRowShown="0" headerRowDxfId="0" tableBorderDxfId="3">
  <autoFilter ref="A2:C10" xr:uid="{678AE3E9-DDB9-40F8-885A-916136DA19FE}"/>
  <sortState ref="A3:C10">
    <sortCondition ref="C2"/>
  </sortState>
  <tableColumns count="3">
    <tableColumn id="1" xr3:uid="{D7AD081E-5D5F-493B-9533-88DAFA826EC4}" name="Category"/>
    <tableColumn id="2" xr3:uid="{6F32BDE5-004D-472C-BAFF-165AAF8304CB}" name="Last Month" dataDxfId="2"/>
    <tableColumn id="3" xr3:uid="{ECF33AB1-69BA-4D58-AC76-A0BB66CF8A37}" name="This Month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DC64D-B483-460A-8675-E499DBA36BEB}">
  <sheetPr codeName="Sheet1">
    <tabColor theme="4"/>
    <pageSetUpPr autoPageBreaks="0" fitToPage="1"/>
  </sheetPr>
  <dimension ref="A1:K81"/>
  <sheetViews>
    <sheetView showGridLines="0" topLeftCell="A15" zoomScale="85" zoomScaleNormal="85" zoomScaleSheetLayoutView="30" workbookViewId="0">
      <selection activeCell="H24" sqref="H24"/>
    </sheetView>
  </sheetViews>
  <sheetFormatPr defaultColWidth="8.8984375" defaultRowHeight="21" customHeight="1" x14ac:dyDescent="0.3"/>
  <cols>
    <col min="1" max="1" width="1.3984375" style="4" customWidth="1"/>
    <col min="2" max="2" width="30.69921875" style="55" customWidth="1"/>
    <col min="3" max="5" width="20.69921875" style="55" customWidth="1"/>
    <col min="6" max="6" width="15.69921875" style="55" customWidth="1"/>
    <col min="7" max="7" width="30.69921875" style="55" customWidth="1"/>
    <col min="8" max="10" width="20.69921875" style="55" customWidth="1"/>
    <col min="11" max="11" width="2.69921875" style="55" customWidth="1"/>
    <col min="12" max="16384" width="8.8984375" style="55"/>
  </cols>
  <sheetData>
    <row r="1" spans="1:11" s="1" customFormat="1" ht="20" customHeight="1" x14ac:dyDescent="0.35">
      <c r="A1" s="3"/>
    </row>
    <row r="2" spans="1:11" s="1" customFormat="1" ht="75" customHeight="1" x14ac:dyDescent="0.65">
      <c r="A2" s="7"/>
      <c r="B2" s="99" t="s">
        <v>57</v>
      </c>
      <c r="C2" s="99"/>
      <c r="D2" s="99"/>
      <c r="E2" s="99"/>
      <c r="F2" s="99"/>
      <c r="G2" s="99"/>
      <c r="H2" s="99"/>
      <c r="I2" s="54"/>
      <c r="J2" s="54"/>
    </row>
    <row r="3" spans="1:11" ht="15" customHeight="1" x14ac:dyDescent="0.3"/>
    <row r="4" spans="1:11" ht="21" customHeight="1" x14ac:dyDescent="0.3">
      <c r="B4" s="100" t="s">
        <v>50</v>
      </c>
      <c r="C4" s="101"/>
      <c r="D4" s="56"/>
    </row>
    <row r="5" spans="1:11" ht="21" customHeight="1" x14ac:dyDescent="0.3">
      <c r="B5" s="57" t="s">
        <v>52</v>
      </c>
      <c r="C5" s="58">
        <v>3900</v>
      </c>
      <c r="E5" s="102" t="s">
        <v>48</v>
      </c>
      <c r="F5" s="102"/>
      <c r="G5" s="103">
        <f>SUM(Housing[[#Totals],[Last Month]],Entertainment[[#Totals],[Last Month]],Transportation[[#Totals],[Last Month]],Loans[[#Totals],[Last Month]],Insurance[[#Totals],[Last Month]],Savings[[#Totals],[Last Month]],Food[[#Totals],[Last Month]],Food[[#Totals],[Last Month]],PersonalCare[[#Totals],[Last Month]])</f>
        <v>3871.99</v>
      </c>
      <c r="H5" s="59"/>
    </row>
    <row r="6" spans="1:11" ht="21" customHeight="1" x14ac:dyDescent="0.3">
      <c r="B6" s="60" t="s">
        <v>53</v>
      </c>
      <c r="C6" s="61">
        <v>300</v>
      </c>
      <c r="E6" s="102"/>
      <c r="F6" s="102"/>
      <c r="G6" s="103"/>
      <c r="H6" s="59"/>
    </row>
    <row r="7" spans="1:11" ht="21" customHeight="1" x14ac:dyDescent="0.3">
      <c r="B7" s="62" t="s">
        <v>0</v>
      </c>
      <c r="C7" s="63">
        <f>SUM(C5:C6)</f>
        <v>4200</v>
      </c>
      <c r="E7" s="102"/>
      <c r="F7" s="102"/>
      <c r="G7" s="103"/>
      <c r="H7" s="59"/>
    </row>
    <row r="8" spans="1:11" ht="21" customHeight="1" x14ac:dyDescent="0.3">
      <c r="I8" s="59"/>
    </row>
    <row r="9" spans="1:11" ht="21" customHeight="1" x14ac:dyDescent="0.3">
      <c r="B9" s="100" t="s">
        <v>51</v>
      </c>
      <c r="C9" s="104"/>
      <c r="D9" s="56"/>
      <c r="I9" s="64"/>
    </row>
    <row r="10" spans="1:11" ht="21" customHeight="1" x14ac:dyDescent="0.3">
      <c r="B10" s="57" t="s">
        <v>52</v>
      </c>
      <c r="C10" s="61">
        <v>4000</v>
      </c>
      <c r="E10" s="95" t="s">
        <v>49</v>
      </c>
      <c r="F10" s="95"/>
      <c r="G10" s="96">
        <f>SUM(Housing[[#Totals],[This Month]],Entertainment[[#Totals],[This Month]],Transportation[[#Totals],[This Month]],Loans[[#Totals],[This Month]],Insurance[[#Totals],[This Month]],Savings[[#Totals],[This Month]],Food[[#Totals],[This Month]],PersonalCare[[#Totals],[This Month]])</f>
        <v>3448.0299999999997</v>
      </c>
      <c r="H10" s="59"/>
    </row>
    <row r="11" spans="1:11" ht="21" customHeight="1" x14ac:dyDescent="0.3">
      <c r="B11" s="60" t="s">
        <v>53</v>
      </c>
      <c r="C11" s="65">
        <v>300</v>
      </c>
      <c r="E11" s="95"/>
      <c r="F11" s="95"/>
      <c r="G11" s="96"/>
      <c r="H11" s="59"/>
    </row>
    <row r="12" spans="1:11" ht="21" customHeight="1" x14ac:dyDescent="0.3">
      <c r="B12" s="62" t="s">
        <v>0</v>
      </c>
      <c r="C12" s="63">
        <f>SUM(C10:C11)</f>
        <v>4300</v>
      </c>
      <c r="E12" s="95"/>
      <c r="F12" s="95"/>
      <c r="G12" s="96"/>
    </row>
    <row r="13" spans="1:11" ht="21" customHeight="1" x14ac:dyDescent="0.3">
      <c r="B13" s="66"/>
      <c r="C13" s="67"/>
      <c r="E13" s="79"/>
      <c r="F13" s="79"/>
      <c r="G13" s="79"/>
      <c r="H13" s="89"/>
    </row>
    <row r="14" spans="1:11" s="2" customFormat="1" ht="21" customHeight="1" x14ac:dyDescent="0.6">
      <c r="A14" s="73"/>
      <c r="B14" s="78" t="s">
        <v>31</v>
      </c>
      <c r="C14" s="42"/>
      <c r="D14" s="43"/>
      <c r="E14" s="79"/>
      <c r="F14" s="79"/>
      <c r="G14" s="78" t="s">
        <v>32</v>
      </c>
      <c r="H14" s="89"/>
      <c r="I14" s="42"/>
      <c r="J14" s="42"/>
      <c r="K14" s="44"/>
    </row>
    <row r="15" spans="1:11" ht="21" customHeight="1" x14ac:dyDescent="0.35">
      <c r="B15" s="45" t="s">
        <v>33</v>
      </c>
      <c r="C15" s="11" t="s">
        <v>38</v>
      </c>
      <c r="D15" s="11" t="s">
        <v>39</v>
      </c>
      <c r="E15" s="12" t="s">
        <v>1</v>
      </c>
      <c r="F15" s="8"/>
      <c r="G15" s="19" t="s">
        <v>33</v>
      </c>
      <c r="H15" s="11" t="s">
        <v>38</v>
      </c>
      <c r="I15" s="11" t="s">
        <v>39</v>
      </c>
      <c r="J15" s="12" t="s">
        <v>1</v>
      </c>
      <c r="K15" s="68"/>
    </row>
    <row r="16" spans="1:11" ht="21" customHeight="1" x14ac:dyDescent="0.35">
      <c r="B16" s="41" t="s">
        <v>2</v>
      </c>
      <c r="C16" s="46">
        <v>1000</v>
      </c>
      <c r="D16" s="46">
        <v>1000</v>
      </c>
      <c r="E16" s="47">
        <f>Housing[[#This Row],[This Month]]-Housing[[#This Row],[Last Month]]</f>
        <v>0</v>
      </c>
      <c r="F16" s="8"/>
      <c r="G16" s="15" t="s">
        <v>41</v>
      </c>
      <c r="H16" s="29">
        <v>15.5</v>
      </c>
      <c r="I16" s="29">
        <v>15.5</v>
      </c>
      <c r="J16" s="47">
        <f>Entertainment[[#This Row],[This Month]]-Entertainment[[#This Row],[Last Month]]</f>
        <v>0</v>
      </c>
      <c r="K16" s="68"/>
    </row>
    <row r="17" spans="1:11" ht="21" customHeight="1" x14ac:dyDescent="0.35">
      <c r="B17" s="31" t="s">
        <v>3</v>
      </c>
      <c r="C17" s="48">
        <v>54</v>
      </c>
      <c r="D17" s="48">
        <v>100</v>
      </c>
      <c r="E17" s="49">
        <f>Housing[[#This Row],[This Month]]-Housing[[#This Row],[Last Month]]</f>
        <v>46</v>
      </c>
      <c r="F17" s="8"/>
      <c r="G17" s="15" t="s">
        <v>42</v>
      </c>
      <c r="H17" s="29">
        <v>9.99</v>
      </c>
      <c r="I17" s="29">
        <v>9.99</v>
      </c>
      <c r="J17" s="49">
        <f>Entertainment[[#This Row],[This Month]]-Entertainment[[#This Row],[Last Month]]</f>
        <v>0</v>
      </c>
      <c r="K17" s="68"/>
    </row>
    <row r="18" spans="1:11" ht="21" customHeight="1" x14ac:dyDescent="0.35">
      <c r="B18" s="31" t="s">
        <v>4</v>
      </c>
      <c r="C18" s="48">
        <v>44</v>
      </c>
      <c r="D18" s="48">
        <v>56</v>
      </c>
      <c r="E18" s="49">
        <f>Housing[[#This Row],[This Month]]-Housing[[#This Row],[Last Month]]</f>
        <v>12</v>
      </c>
      <c r="F18" s="8"/>
      <c r="G18" s="15" t="s">
        <v>5</v>
      </c>
      <c r="H18" s="29">
        <v>0</v>
      </c>
      <c r="I18" s="29">
        <v>0</v>
      </c>
      <c r="J18" s="49">
        <f>Entertainment[[#This Row],[This Month]]-Entertainment[[#This Row],[Last Month]]</f>
        <v>0</v>
      </c>
      <c r="K18" s="68"/>
    </row>
    <row r="19" spans="1:11" ht="21" customHeight="1" x14ac:dyDescent="0.35">
      <c r="B19" s="31" t="s">
        <v>6</v>
      </c>
      <c r="C19" s="48">
        <v>22</v>
      </c>
      <c r="D19" s="48">
        <v>28</v>
      </c>
      <c r="E19" s="49">
        <f>Housing[[#This Row],[This Month]]-Housing[[#This Row],[Last Month]]</f>
        <v>6</v>
      </c>
      <c r="F19" s="8"/>
      <c r="G19" s="15" t="s">
        <v>7</v>
      </c>
      <c r="H19" s="29">
        <v>95</v>
      </c>
      <c r="I19" s="29">
        <v>0</v>
      </c>
      <c r="J19" s="49">
        <f>Entertainment[[#This Row],[This Month]]-Entertainment[[#This Row],[Last Month]]</f>
        <v>-95</v>
      </c>
      <c r="K19" s="68"/>
    </row>
    <row r="20" spans="1:11" ht="21" customHeight="1" x14ac:dyDescent="0.35">
      <c r="B20" s="31" t="s">
        <v>8</v>
      </c>
      <c r="C20" s="48">
        <v>8</v>
      </c>
      <c r="D20" s="48">
        <v>8</v>
      </c>
      <c r="E20" s="49">
        <f>Housing[[#This Row],[This Month]]-Housing[[#This Row],[Last Month]]</f>
        <v>0</v>
      </c>
      <c r="F20" s="8"/>
      <c r="G20" s="15" t="s">
        <v>9</v>
      </c>
      <c r="H20" s="29">
        <v>0</v>
      </c>
      <c r="I20" s="29">
        <v>0</v>
      </c>
      <c r="J20" s="49">
        <f>Entertainment[[#This Row],[This Month]]-Entertainment[[#This Row],[Last Month]]</f>
        <v>0</v>
      </c>
      <c r="K20" s="68"/>
    </row>
    <row r="21" spans="1:11" ht="21" customHeight="1" x14ac:dyDescent="0.35">
      <c r="B21" s="31" t="s">
        <v>10</v>
      </c>
      <c r="C21" s="48">
        <v>34</v>
      </c>
      <c r="D21" s="48">
        <v>34</v>
      </c>
      <c r="E21" s="49">
        <f>Housing[[#This Row],[This Month]]-Housing[[#This Row],[Last Month]]</f>
        <v>0</v>
      </c>
      <c r="F21" s="8"/>
      <c r="G21" s="15" t="s">
        <v>12</v>
      </c>
      <c r="H21" s="29">
        <v>0</v>
      </c>
      <c r="I21" s="29">
        <v>57</v>
      </c>
      <c r="J21" s="49">
        <f>Entertainment[[#This Row],[This Month]]-Entertainment[[#This Row],[Last Month]]</f>
        <v>57</v>
      </c>
      <c r="K21" s="68"/>
    </row>
    <row r="22" spans="1:11" ht="21" customHeight="1" x14ac:dyDescent="0.35">
      <c r="B22" s="31" t="s">
        <v>11</v>
      </c>
      <c r="C22" s="48">
        <v>10</v>
      </c>
      <c r="D22" s="48">
        <v>10</v>
      </c>
      <c r="E22" s="49">
        <f>Housing[[#This Row],[This Month]]-Housing[[#This Row],[Last Month]]</f>
        <v>0</v>
      </c>
      <c r="F22" s="8"/>
      <c r="G22" s="15" t="s">
        <v>12</v>
      </c>
      <c r="H22" s="29">
        <v>0</v>
      </c>
      <c r="I22" s="29">
        <v>0</v>
      </c>
      <c r="J22" s="49">
        <f>Entertainment[[#This Row],[This Month]]-Entertainment[[#This Row],[Last Month]]</f>
        <v>0</v>
      </c>
      <c r="K22" s="68"/>
    </row>
    <row r="23" spans="1:11" ht="21" customHeight="1" x14ac:dyDescent="0.35">
      <c r="B23" s="31" t="s">
        <v>13</v>
      </c>
      <c r="C23" s="48">
        <v>23</v>
      </c>
      <c r="D23" s="48">
        <v>0</v>
      </c>
      <c r="E23" s="49">
        <f>Housing[[#This Row],[This Month]]-Housing[[#This Row],[Last Month]]</f>
        <v>-23</v>
      </c>
      <c r="F23" s="8"/>
      <c r="G23" s="15" t="s">
        <v>12</v>
      </c>
      <c r="H23" s="29">
        <v>0</v>
      </c>
      <c r="I23" s="29">
        <v>0</v>
      </c>
      <c r="J23" s="49">
        <f>Entertainment[[#This Row],[This Month]]-Entertainment[[#This Row],[Last Month]]</f>
        <v>0</v>
      </c>
      <c r="K23" s="68"/>
    </row>
    <row r="24" spans="1:11" ht="21" customHeight="1" x14ac:dyDescent="0.35">
      <c r="B24" s="31" t="s">
        <v>14</v>
      </c>
      <c r="C24" s="48">
        <v>0</v>
      </c>
      <c r="D24" s="48">
        <v>0</v>
      </c>
      <c r="E24" s="49">
        <f>Housing[[#This Row],[This Month]]-Housing[[#This Row],[Last Month]]</f>
        <v>0</v>
      </c>
      <c r="F24" s="8"/>
      <c r="G24" s="35" t="s">
        <v>30</v>
      </c>
      <c r="H24" s="38">
        <f>SUBTOTAL(109,Entertainment[Last Month])</f>
        <v>120.49000000000001</v>
      </c>
      <c r="I24" s="38">
        <f>SUBTOTAL(109,Entertainment[This Month])</f>
        <v>82.490000000000009</v>
      </c>
      <c r="J24" s="38">
        <f>SUBTOTAL(109,Entertainment[Difference])</f>
        <v>-38</v>
      </c>
      <c r="K24" s="68"/>
    </row>
    <row r="25" spans="1:11" ht="21" customHeight="1" x14ac:dyDescent="0.35">
      <c r="B25" s="32" t="s">
        <v>12</v>
      </c>
      <c r="C25" s="50">
        <v>0</v>
      </c>
      <c r="D25" s="50">
        <v>0</v>
      </c>
      <c r="E25" s="51">
        <f>Housing[[#This Row],[This Month]]-Housing[[#This Row],[Last Month]]</f>
        <v>0</v>
      </c>
      <c r="F25" s="8"/>
      <c r="G25" s="77"/>
      <c r="H25" s="77"/>
      <c r="I25" s="77"/>
      <c r="J25" s="77"/>
      <c r="K25" s="68"/>
    </row>
    <row r="26" spans="1:11" ht="21" customHeight="1" x14ac:dyDescent="0.35">
      <c r="A26" s="25"/>
      <c r="B26" s="52" t="s">
        <v>30</v>
      </c>
      <c r="C26" s="53">
        <f>SUBTOTAL(109,Housing[Last Month])</f>
        <v>1195</v>
      </c>
      <c r="D26" s="53">
        <f>SUBTOTAL(109,Housing[This Month])</f>
        <v>1236</v>
      </c>
      <c r="E26" s="53">
        <f>SUBTOTAL(109,Housing[Difference])</f>
        <v>41</v>
      </c>
      <c r="F26" s="8"/>
      <c r="G26" s="77"/>
      <c r="H26" s="77"/>
      <c r="I26" s="77"/>
      <c r="J26" s="77"/>
    </row>
    <row r="27" spans="1:11" ht="21" customHeight="1" x14ac:dyDescent="0.35">
      <c r="A27" s="25"/>
      <c r="B27" s="90" t="s">
        <v>34</v>
      </c>
      <c r="C27" s="91"/>
      <c r="D27" s="91"/>
      <c r="E27" s="91"/>
      <c r="F27" s="8"/>
    </row>
    <row r="28" spans="1:11" s="2" customFormat="1" ht="21" customHeight="1" x14ac:dyDescent="0.35">
      <c r="A28" s="74"/>
      <c r="B28" s="10" t="s">
        <v>33</v>
      </c>
      <c r="C28" s="11" t="s">
        <v>38</v>
      </c>
      <c r="D28" s="11" t="s">
        <v>39</v>
      </c>
      <c r="E28" s="12" t="s">
        <v>1</v>
      </c>
      <c r="F28" s="75"/>
      <c r="G28" s="92" t="s">
        <v>35</v>
      </c>
      <c r="H28" s="92"/>
      <c r="I28" s="92"/>
      <c r="J28" s="92"/>
    </row>
    <row r="29" spans="1:11" ht="21" customHeight="1" x14ac:dyDescent="0.35">
      <c r="B29" s="15" t="s">
        <v>40</v>
      </c>
      <c r="C29" s="29">
        <v>322</v>
      </c>
      <c r="D29" s="29">
        <v>322</v>
      </c>
      <c r="E29" s="47">
        <f>Transportation[[#This Row],[This Month]]-Transportation[[#This Row],[Last Month]]</f>
        <v>0</v>
      </c>
      <c r="F29" s="6"/>
      <c r="G29" s="16" t="s">
        <v>33</v>
      </c>
      <c r="H29" s="17" t="s">
        <v>38</v>
      </c>
      <c r="I29" s="17" t="s">
        <v>39</v>
      </c>
      <c r="J29" s="18" t="s">
        <v>1</v>
      </c>
    </row>
    <row r="30" spans="1:11" ht="21" customHeight="1" x14ac:dyDescent="0.35">
      <c r="B30" s="15" t="s">
        <v>17</v>
      </c>
      <c r="C30" s="29">
        <v>0</v>
      </c>
      <c r="D30" s="29">
        <v>30</v>
      </c>
      <c r="E30" s="49">
        <f>Transportation[[#This Row],[This Month]]-Transportation[[#This Row],[Last Month]]</f>
        <v>30</v>
      </c>
      <c r="F30" s="6"/>
      <c r="G30" s="15" t="s">
        <v>15</v>
      </c>
      <c r="H30" s="29">
        <v>0</v>
      </c>
      <c r="I30" s="29">
        <v>0</v>
      </c>
      <c r="J30" s="47">
        <f>Loans[[#This Row],[This Month]]-Loans[[#This Row],[Last Month]]</f>
        <v>0</v>
      </c>
    </row>
    <row r="31" spans="1:11" ht="21" customHeight="1" x14ac:dyDescent="0.35">
      <c r="B31" s="15" t="s">
        <v>18</v>
      </c>
      <c r="C31" s="29">
        <v>86</v>
      </c>
      <c r="D31" s="29">
        <v>86</v>
      </c>
      <c r="E31" s="49">
        <f>Transportation[[#This Row],[This Month]]-Transportation[[#This Row],[Last Month]]</f>
        <v>0</v>
      </c>
      <c r="F31" s="6"/>
      <c r="G31" s="15" t="s">
        <v>16</v>
      </c>
      <c r="H31" s="29">
        <v>0</v>
      </c>
      <c r="I31" s="29">
        <v>0</v>
      </c>
      <c r="J31" s="49">
        <f>Loans[[#This Row],[This Month]]-Loans[[#This Row],[Last Month]]</f>
        <v>0</v>
      </c>
    </row>
    <row r="32" spans="1:11" ht="21" customHeight="1" x14ac:dyDescent="0.35">
      <c r="B32" s="15" t="s">
        <v>19</v>
      </c>
      <c r="C32" s="29">
        <v>81</v>
      </c>
      <c r="D32" s="29">
        <v>98</v>
      </c>
      <c r="E32" s="49">
        <f>Transportation[[#This Row],[This Month]]-Transportation[[#This Row],[Last Month]]</f>
        <v>17</v>
      </c>
      <c r="F32" s="6"/>
      <c r="G32" s="15" t="s">
        <v>43</v>
      </c>
      <c r="H32" s="29">
        <v>63</v>
      </c>
      <c r="I32" s="29">
        <v>120</v>
      </c>
      <c r="J32" s="49">
        <f>Loans[[#This Row],[This Month]]-Loans[[#This Row],[Last Month]]</f>
        <v>57</v>
      </c>
    </row>
    <row r="33" spans="1:10" ht="21" customHeight="1" x14ac:dyDescent="0.35">
      <c r="B33" s="15" t="s">
        <v>20</v>
      </c>
      <c r="C33" s="29">
        <v>0</v>
      </c>
      <c r="D33" s="29">
        <v>70</v>
      </c>
      <c r="E33" s="49">
        <f>Transportation[[#This Row],[This Month]]-Transportation[[#This Row],[Last Month]]</f>
        <v>70</v>
      </c>
      <c r="F33" s="6"/>
      <c r="G33" s="15" t="s">
        <v>44</v>
      </c>
      <c r="H33" s="29">
        <v>0</v>
      </c>
      <c r="I33" s="29">
        <v>0</v>
      </c>
      <c r="J33" s="49">
        <f>Loans[[#This Row],[This Month]]-Loans[[#This Row],[Last Month]]</f>
        <v>0</v>
      </c>
    </row>
    <row r="34" spans="1:10" ht="21" customHeight="1" x14ac:dyDescent="0.35">
      <c r="B34" s="15" t="s">
        <v>12</v>
      </c>
      <c r="C34" s="29">
        <v>0</v>
      </c>
      <c r="D34" s="29">
        <v>0</v>
      </c>
      <c r="E34" s="49">
        <f>Transportation[[#This Row],[This Month]]-Transportation[[#This Row],[Last Month]]</f>
        <v>0</v>
      </c>
      <c r="F34" s="6"/>
      <c r="G34" s="15" t="s">
        <v>45</v>
      </c>
      <c r="H34" s="29">
        <v>0</v>
      </c>
      <c r="I34" s="29">
        <v>0</v>
      </c>
      <c r="J34" s="49">
        <f>Loans[[#This Row],[This Month]]-Loans[[#This Row],[Last Month]]</f>
        <v>0</v>
      </c>
    </row>
    <row r="35" spans="1:10" ht="21" customHeight="1" x14ac:dyDescent="0.35">
      <c r="B35" s="33" t="s">
        <v>30</v>
      </c>
      <c r="C35" s="40">
        <f>SUBTOTAL(109,Transportation[Last Month])</f>
        <v>489</v>
      </c>
      <c r="D35" s="40">
        <f>SUBTOTAL(109,Transportation[This Month])</f>
        <v>606</v>
      </c>
      <c r="E35" s="40">
        <f>SUBTOTAL(109,Transportation[Difference])</f>
        <v>117</v>
      </c>
      <c r="F35" s="6"/>
      <c r="G35" s="15" t="s">
        <v>12</v>
      </c>
      <c r="H35" s="29">
        <v>0</v>
      </c>
      <c r="I35" s="29">
        <v>0</v>
      </c>
      <c r="J35" s="49">
        <f>Loans[[#This Row],[This Month]]-Loans[[#This Row],[Last Month]]</f>
        <v>0</v>
      </c>
    </row>
    <row r="36" spans="1:10" ht="21" customHeight="1" x14ac:dyDescent="0.35">
      <c r="B36" s="24"/>
      <c r="C36" s="9"/>
      <c r="D36" s="9"/>
      <c r="E36" s="14"/>
      <c r="F36" s="6"/>
      <c r="G36" s="33" t="s">
        <v>30</v>
      </c>
      <c r="H36" s="34">
        <f>SUBTOTAL(109,Loans[Last Month])</f>
        <v>63</v>
      </c>
      <c r="I36" s="34">
        <f>SUBTOTAL(109,Loans[This Month])</f>
        <v>120</v>
      </c>
      <c r="J36" s="34">
        <f>SUBTOTAL(109,Loans[Difference])</f>
        <v>57</v>
      </c>
    </row>
    <row r="37" spans="1:10" ht="21" customHeight="1" x14ac:dyDescent="0.35">
      <c r="B37" s="92" t="s">
        <v>18</v>
      </c>
      <c r="C37" s="94"/>
      <c r="D37" s="94"/>
      <c r="E37" s="94"/>
      <c r="F37" s="6"/>
      <c r="G37" s="93"/>
      <c r="H37" s="93"/>
      <c r="I37" s="93"/>
      <c r="J37" s="93"/>
    </row>
    <row r="38" spans="1:10" ht="21" customHeight="1" x14ac:dyDescent="0.35">
      <c r="B38" s="16" t="s">
        <v>33</v>
      </c>
      <c r="C38" s="17" t="s">
        <v>38</v>
      </c>
      <c r="D38" s="17" t="s">
        <v>39</v>
      </c>
      <c r="E38" s="18" t="s">
        <v>1</v>
      </c>
      <c r="F38" s="6"/>
      <c r="G38" s="92" t="s">
        <v>36</v>
      </c>
      <c r="H38" s="94"/>
      <c r="I38" s="94"/>
      <c r="J38" s="94"/>
    </row>
    <row r="39" spans="1:10" s="2" customFormat="1" ht="21" customHeight="1" x14ac:dyDescent="0.35">
      <c r="A39" s="74"/>
      <c r="B39" s="15" t="s">
        <v>21</v>
      </c>
      <c r="C39" s="29">
        <v>60</v>
      </c>
      <c r="D39" s="29">
        <v>60</v>
      </c>
      <c r="E39" s="47">
        <f>Insurance[[#This Row],[This Month]]-Insurance[[#This Row],[Last Month]]</f>
        <v>0</v>
      </c>
      <c r="F39" s="76"/>
      <c r="G39" s="19" t="s">
        <v>33</v>
      </c>
      <c r="H39" s="11" t="s">
        <v>38</v>
      </c>
      <c r="I39" s="11" t="s">
        <v>39</v>
      </c>
      <c r="J39" s="12" t="s">
        <v>1</v>
      </c>
    </row>
    <row r="40" spans="1:10" ht="21" customHeight="1" x14ac:dyDescent="0.35">
      <c r="B40" s="15" t="s">
        <v>22</v>
      </c>
      <c r="C40" s="29">
        <v>55</v>
      </c>
      <c r="D40" s="29">
        <v>55</v>
      </c>
      <c r="E40" s="49">
        <f>Insurance[[#This Row],[This Month]]-Insurance[[#This Row],[Last Month]]</f>
        <v>0</v>
      </c>
      <c r="F40" s="6"/>
      <c r="G40" s="26" t="s">
        <v>24</v>
      </c>
      <c r="H40" s="28">
        <v>200</v>
      </c>
      <c r="I40" s="28">
        <v>200</v>
      </c>
      <c r="J40" s="47">
        <f>Savings[[#This Row],[This Month]]-Savings[[#This Row],[Last Month]]</f>
        <v>0</v>
      </c>
    </row>
    <row r="41" spans="1:10" ht="21" customHeight="1" x14ac:dyDescent="0.35">
      <c r="B41" s="15" t="s">
        <v>23</v>
      </c>
      <c r="C41" s="29">
        <v>68</v>
      </c>
      <c r="D41" s="29">
        <v>68</v>
      </c>
      <c r="E41" s="49">
        <f>Insurance[[#This Row],[This Month]]-Insurance[[#This Row],[Last Month]]</f>
        <v>0</v>
      </c>
      <c r="F41" s="6"/>
      <c r="G41" s="15" t="s">
        <v>12</v>
      </c>
      <c r="H41" s="29">
        <v>115</v>
      </c>
      <c r="I41" s="29">
        <v>200</v>
      </c>
      <c r="J41" s="49">
        <f>Savings[[#This Row],[This Month]]-Savings[[#This Row],[Last Month]]</f>
        <v>85</v>
      </c>
    </row>
    <row r="42" spans="1:10" ht="21" customHeight="1" x14ac:dyDescent="0.35">
      <c r="B42" s="15" t="s">
        <v>12</v>
      </c>
      <c r="C42" s="29">
        <v>0</v>
      </c>
      <c r="D42" s="29">
        <v>0</v>
      </c>
      <c r="E42" s="49">
        <f>Insurance[[#This Row],[This Month]]-Insurance[[#This Row],[Last Month]]</f>
        <v>0</v>
      </c>
      <c r="F42" s="6"/>
      <c r="G42" s="69" t="s">
        <v>30</v>
      </c>
      <c r="H42" s="39">
        <f>SUBTOTAL(109,Savings[Last Month])</f>
        <v>315</v>
      </c>
      <c r="I42" s="39">
        <f>SUBTOTAL(109,Savings[This Month])</f>
        <v>400</v>
      </c>
      <c r="J42" s="39">
        <f>SUBTOTAL(109,Savings[Difference])</f>
        <v>85</v>
      </c>
    </row>
    <row r="43" spans="1:10" ht="21" customHeight="1" x14ac:dyDescent="0.35">
      <c r="B43" s="33" t="s">
        <v>30</v>
      </c>
      <c r="C43" s="34">
        <f>SUBTOTAL(109,Insurance[Last Month])</f>
        <v>183</v>
      </c>
      <c r="D43" s="34">
        <f>SUBTOTAL(109,Insurance[This Month])</f>
        <v>183</v>
      </c>
      <c r="E43" s="34">
        <f>SUBTOTAL(109,Insurance[Difference])</f>
        <v>0</v>
      </c>
      <c r="F43" s="6"/>
      <c r="G43" s="71"/>
      <c r="H43" s="5"/>
      <c r="I43" s="5"/>
      <c r="J43" s="5"/>
    </row>
    <row r="44" spans="1:10" ht="21" customHeight="1" x14ac:dyDescent="0.35">
      <c r="B44" s="20"/>
      <c r="C44" s="21"/>
      <c r="D44" s="21"/>
      <c r="E44" s="22"/>
      <c r="F44" s="6"/>
      <c r="G44" s="77"/>
      <c r="H44" s="77"/>
      <c r="I44" s="77"/>
      <c r="J44" s="77"/>
    </row>
    <row r="45" spans="1:10" ht="21" customHeight="1" x14ac:dyDescent="0.35">
      <c r="B45" s="90" t="s">
        <v>27</v>
      </c>
      <c r="C45" s="91"/>
      <c r="D45" s="91"/>
      <c r="E45" s="91"/>
      <c r="F45" s="6"/>
      <c r="G45" s="97"/>
      <c r="H45" s="98"/>
      <c r="I45" s="98"/>
      <c r="J45" s="98"/>
    </row>
    <row r="46" spans="1:10" ht="21" customHeight="1" x14ac:dyDescent="0.35">
      <c r="B46" s="23" t="s">
        <v>33</v>
      </c>
      <c r="C46" s="11" t="s">
        <v>38</v>
      </c>
      <c r="D46" s="11" t="s">
        <v>39</v>
      </c>
      <c r="E46" s="12" t="s">
        <v>1</v>
      </c>
      <c r="F46" s="6"/>
      <c r="G46" s="82"/>
      <c r="H46" s="83"/>
      <c r="I46" s="83"/>
      <c r="J46" s="84"/>
    </row>
    <row r="47" spans="1:10" s="2" customFormat="1" ht="21" customHeight="1" x14ac:dyDescent="0.35">
      <c r="A47" s="74"/>
      <c r="B47" s="15" t="s">
        <v>25</v>
      </c>
      <c r="C47" s="29">
        <v>425.25</v>
      </c>
      <c r="D47" s="29">
        <v>379.02</v>
      </c>
      <c r="E47" s="47">
        <f>Food[[#This Row],[This Month]]-Food[[#This Row],[Last Month]]</f>
        <v>-46.230000000000018</v>
      </c>
      <c r="F47" s="76"/>
      <c r="G47" s="85"/>
      <c r="H47" s="86"/>
      <c r="I47" s="86"/>
      <c r="J47" s="86"/>
    </row>
    <row r="48" spans="1:10" ht="21" customHeight="1" x14ac:dyDescent="0.35">
      <c r="B48" s="15" t="s">
        <v>26</v>
      </c>
      <c r="C48" s="29">
        <v>67</v>
      </c>
      <c r="D48" s="29">
        <v>43</v>
      </c>
      <c r="E48" s="49">
        <f>Food[[#This Row],[This Month]]-Food[[#This Row],[Last Month]]</f>
        <v>-24</v>
      </c>
      <c r="F48" s="6"/>
      <c r="G48" s="85"/>
      <c r="H48" s="86"/>
      <c r="I48" s="86"/>
      <c r="J48" s="86"/>
    </row>
    <row r="49" spans="1:10" ht="21" customHeight="1" x14ac:dyDescent="0.35">
      <c r="B49" s="15" t="s">
        <v>12</v>
      </c>
      <c r="C49" s="29">
        <v>16</v>
      </c>
      <c r="D49" s="29">
        <v>37.520000000000003</v>
      </c>
      <c r="E49" s="49">
        <f>Food[[#This Row],[This Month]]-Food[[#This Row],[Last Month]]</f>
        <v>21.520000000000003</v>
      </c>
      <c r="F49" s="6"/>
      <c r="G49" s="85"/>
      <c r="H49" s="86"/>
      <c r="I49" s="86"/>
      <c r="J49" s="86"/>
    </row>
    <row r="50" spans="1:10" ht="21" customHeight="1" x14ac:dyDescent="0.35">
      <c r="B50" s="35" t="s">
        <v>30</v>
      </c>
      <c r="C50" s="38">
        <f>SUBTOTAL(109,Food[Last Month])</f>
        <v>508.25</v>
      </c>
      <c r="D50" s="38">
        <f>SUBTOTAL(109,Food[This Month])</f>
        <v>459.53999999999996</v>
      </c>
      <c r="E50" s="38">
        <f>SUBTOTAL(109,Food[Difference])</f>
        <v>-48.710000000000015</v>
      </c>
      <c r="F50" s="6"/>
      <c r="G50" s="80"/>
      <c r="H50" s="81"/>
      <c r="I50" s="81"/>
      <c r="J50" s="81"/>
    </row>
    <row r="51" spans="1:10" ht="21" customHeight="1" x14ac:dyDescent="0.35">
      <c r="B51" s="70"/>
      <c r="C51" s="13"/>
      <c r="D51" s="13"/>
      <c r="E51" s="13"/>
      <c r="F51" s="6"/>
      <c r="G51" s="80"/>
      <c r="H51" s="81"/>
      <c r="I51" s="81"/>
      <c r="J51" s="81"/>
    </row>
    <row r="52" spans="1:10" ht="21" customHeight="1" x14ac:dyDescent="0.35">
      <c r="B52" s="87" t="s">
        <v>37</v>
      </c>
      <c r="C52" s="88"/>
      <c r="D52" s="88"/>
      <c r="E52" s="88"/>
      <c r="F52" s="6"/>
    </row>
    <row r="53" spans="1:10" ht="21" customHeight="1" x14ac:dyDescent="0.35">
      <c r="B53" s="19" t="s">
        <v>33</v>
      </c>
      <c r="C53" s="11" t="s">
        <v>38</v>
      </c>
      <c r="D53" s="11" t="s">
        <v>39</v>
      </c>
      <c r="E53" s="12" t="s">
        <v>1</v>
      </c>
      <c r="F53" s="6"/>
    </row>
    <row r="54" spans="1:10" s="2" customFormat="1" ht="21" customHeight="1" x14ac:dyDescent="0.35">
      <c r="A54" s="74"/>
      <c r="B54" s="26" t="s">
        <v>46</v>
      </c>
      <c r="C54" s="28">
        <v>123</v>
      </c>
      <c r="D54" s="28">
        <v>0</v>
      </c>
      <c r="E54" s="47">
        <f>PersonalCare[[#This Row],[This Month]]-PersonalCare[[#This Row],[Last Month]]</f>
        <v>-123</v>
      </c>
      <c r="F54" s="76"/>
      <c r="G54" s="55"/>
      <c r="H54" s="55"/>
      <c r="I54" s="55"/>
      <c r="J54" s="55"/>
    </row>
    <row r="55" spans="1:10" ht="21" customHeight="1" x14ac:dyDescent="0.35">
      <c r="B55" s="15" t="s">
        <v>47</v>
      </c>
      <c r="C55" s="29">
        <v>146</v>
      </c>
      <c r="D55" s="29">
        <v>98</v>
      </c>
      <c r="E55" s="49">
        <f>PersonalCare[[#This Row],[This Month]]-PersonalCare[[#This Row],[Last Month]]</f>
        <v>-48</v>
      </c>
      <c r="F55" s="6"/>
    </row>
    <row r="56" spans="1:10" ht="21" customHeight="1" x14ac:dyDescent="0.35">
      <c r="B56" s="15" t="s">
        <v>28</v>
      </c>
      <c r="C56" s="29">
        <v>221</v>
      </c>
      <c r="D56" s="29">
        <v>263</v>
      </c>
      <c r="E56" s="49">
        <f>PersonalCare[[#This Row],[This Month]]-PersonalCare[[#This Row],[Last Month]]</f>
        <v>42</v>
      </c>
      <c r="F56" s="6"/>
    </row>
    <row r="57" spans="1:10" ht="21" customHeight="1" x14ac:dyDescent="0.35">
      <c r="B57" s="15" t="s">
        <v>29</v>
      </c>
      <c r="C57" s="29">
        <v>0</v>
      </c>
      <c r="D57" s="29">
        <v>0</v>
      </c>
      <c r="E57" s="49">
        <f>PersonalCare[[#This Row],[This Month]]-PersonalCare[[#This Row],[Last Month]]</f>
        <v>0</v>
      </c>
      <c r="F57" s="6"/>
    </row>
    <row r="58" spans="1:10" ht="21" customHeight="1" x14ac:dyDescent="0.35">
      <c r="B58" s="15" t="s">
        <v>56</v>
      </c>
      <c r="C58" s="29">
        <v>0</v>
      </c>
      <c r="D58" s="29">
        <v>0</v>
      </c>
      <c r="E58" s="49">
        <f>PersonalCare[[#This Row],[This Month]]-PersonalCare[[#This Row],[Last Month]]</f>
        <v>0</v>
      </c>
      <c r="F58" s="6"/>
    </row>
    <row r="59" spans="1:10" ht="21" customHeight="1" x14ac:dyDescent="0.35">
      <c r="B59" s="27" t="s">
        <v>12</v>
      </c>
      <c r="C59" s="30">
        <v>0</v>
      </c>
      <c r="D59" s="30">
        <v>0</v>
      </c>
      <c r="E59" s="49">
        <f>PersonalCare[[#This Row],[This Month]]-PersonalCare[[#This Row],[Last Month]]</f>
        <v>0</v>
      </c>
      <c r="F59" s="6"/>
    </row>
    <row r="60" spans="1:10" ht="21" customHeight="1" x14ac:dyDescent="0.35">
      <c r="B60" s="36" t="s">
        <v>30</v>
      </c>
      <c r="C60" s="37">
        <f>SUBTOTAL(109,PersonalCare[Last Month])</f>
        <v>490</v>
      </c>
      <c r="D60" s="37">
        <f>SUBTOTAL(109,PersonalCare[This Month])</f>
        <v>361</v>
      </c>
      <c r="E60" s="37">
        <f>SUBTOTAL(109,PersonalCare[Difference])</f>
        <v>-129</v>
      </c>
      <c r="F60" s="6"/>
    </row>
    <row r="61" spans="1:10" ht="21" customHeight="1" x14ac:dyDescent="0.35">
      <c r="B61" s="72"/>
      <c r="C61" s="72"/>
      <c r="D61" s="72"/>
      <c r="E61" s="72"/>
      <c r="F61" s="6"/>
    </row>
    <row r="62" spans="1:10" ht="21" customHeight="1" x14ac:dyDescent="0.35">
      <c r="F62" s="6"/>
    </row>
    <row r="63" spans="1:10" s="2" customFormat="1" ht="21" customHeight="1" x14ac:dyDescent="0.35">
      <c r="A63" s="74"/>
      <c r="B63" s="55"/>
      <c r="C63" s="55"/>
      <c r="D63" s="55"/>
      <c r="E63" s="55"/>
      <c r="F63" s="76"/>
      <c r="G63" s="55"/>
      <c r="H63" s="55"/>
      <c r="I63" s="55"/>
      <c r="J63" s="55"/>
    </row>
    <row r="64" spans="1:10" ht="21" customHeight="1" x14ac:dyDescent="0.35">
      <c r="F64" s="6"/>
    </row>
    <row r="65" spans="6:6" ht="21" customHeight="1" x14ac:dyDescent="0.35">
      <c r="F65" s="6"/>
    </row>
    <row r="66" spans="6:6" ht="21" customHeight="1" x14ac:dyDescent="0.35">
      <c r="F66" s="6"/>
    </row>
    <row r="67" spans="6:6" ht="21" customHeight="1" x14ac:dyDescent="0.35">
      <c r="F67" s="6"/>
    </row>
    <row r="68" spans="6:6" ht="21" customHeight="1" x14ac:dyDescent="0.35">
      <c r="F68" s="6"/>
    </row>
    <row r="69" spans="6:6" ht="21" customHeight="1" x14ac:dyDescent="0.35">
      <c r="F69" s="6"/>
    </row>
    <row r="70" spans="6:6" ht="21" customHeight="1" x14ac:dyDescent="0.35">
      <c r="F70" s="6"/>
    </row>
    <row r="71" spans="6:6" ht="21" customHeight="1" x14ac:dyDescent="0.35">
      <c r="F71" s="6"/>
    </row>
    <row r="72" spans="6:6" ht="21" customHeight="1" x14ac:dyDescent="0.35">
      <c r="F72" s="6"/>
    </row>
    <row r="73" spans="6:6" ht="21" customHeight="1" x14ac:dyDescent="0.35">
      <c r="F73" s="6"/>
    </row>
    <row r="74" spans="6:6" ht="21" customHeight="1" x14ac:dyDescent="0.35">
      <c r="F74" s="6"/>
    </row>
    <row r="75" spans="6:6" ht="21" customHeight="1" x14ac:dyDescent="0.35">
      <c r="F75" s="6"/>
    </row>
    <row r="76" spans="6:6" ht="21" customHeight="1" x14ac:dyDescent="0.35">
      <c r="F76" s="6"/>
    </row>
    <row r="77" spans="6:6" ht="21" customHeight="1" x14ac:dyDescent="0.35">
      <c r="F77" s="6"/>
    </row>
    <row r="78" spans="6:6" ht="21" customHeight="1" x14ac:dyDescent="0.35">
      <c r="F78" s="6"/>
    </row>
    <row r="79" spans="6:6" ht="21" customHeight="1" x14ac:dyDescent="0.35">
      <c r="F79" s="6"/>
    </row>
    <row r="80" spans="6:6" ht="21" customHeight="1" x14ac:dyDescent="0.35">
      <c r="F80" s="6"/>
    </row>
    <row r="81" spans="6:6" ht="21" customHeight="1" x14ac:dyDescent="0.35">
      <c r="F81" s="6"/>
    </row>
  </sheetData>
  <mergeCells count="16">
    <mergeCell ref="E10:F12"/>
    <mergeCell ref="G10:G12"/>
    <mergeCell ref="G45:J45"/>
    <mergeCell ref="B2:H2"/>
    <mergeCell ref="B4:C4"/>
    <mergeCell ref="E5:F7"/>
    <mergeCell ref="G5:G7"/>
    <mergeCell ref="B9:C9"/>
    <mergeCell ref="B45:E45"/>
    <mergeCell ref="B52:E52"/>
    <mergeCell ref="H13:H14"/>
    <mergeCell ref="B27:E27"/>
    <mergeCell ref="G28:J28"/>
    <mergeCell ref="G37:J37"/>
    <mergeCell ref="B37:E37"/>
    <mergeCell ref="G38:J38"/>
  </mergeCells>
  <conditionalFormatting sqref="E16:E25 J16:J23 J30:J35 E29:E34 E39:E42 J40:J41 E47:E49 E54:E59">
    <cfRule type="cellIs" dxfId="39" priority="3" operator="greaterThan">
      <formula>0</formula>
    </cfRule>
    <cfRule type="cellIs" dxfId="40" priority="2" operator="lessThan">
      <formula>0</formula>
    </cfRule>
  </conditionalFormatting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drawing r:id="rId2"/>
  <tableParts count="8">
    <tablePart r:id="rId3"/>
    <tablePart r:id="rId4"/>
    <tablePart r:id="rId5"/>
    <tablePart r:id="rId6"/>
    <tablePart r:id="rId7"/>
    <tablePart r:id="rId8"/>
    <tablePart r:id="rId9"/>
    <tablePart r:id="rId10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1905C46-E9FF-4423-A37C-8EE995464F64}">
            <x14:iconSet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E16:E25 J16:J23 J30:J35 E29:E34 E39:E42 J40:J41 E47:E49 E54:E59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0021F-EE27-460F-B621-369E82FE84DF}">
  <sheetPr codeName="Sheet2"/>
  <dimension ref="A1:C11"/>
  <sheetViews>
    <sheetView tabSelected="1" workbookViewId="0">
      <selection activeCell="O9" sqref="O9"/>
    </sheetView>
  </sheetViews>
  <sheetFormatPr defaultRowHeight="13" x14ac:dyDescent="0.3"/>
  <cols>
    <col min="1" max="1" width="21" bestFit="1" customWidth="1"/>
    <col min="2" max="2" width="14.3984375" customWidth="1"/>
    <col min="3" max="3" width="14.5" customWidth="1"/>
  </cols>
  <sheetData>
    <row r="1" spans="1:3" ht="18.5" x14ac:dyDescent="0.45">
      <c r="A1" s="105" t="s">
        <v>54</v>
      </c>
      <c r="B1" s="105"/>
      <c r="C1" s="105"/>
    </row>
    <row r="2" spans="1:3" s="6" customFormat="1" ht="22.25" customHeight="1" x14ac:dyDescent="0.35">
      <c r="A2" s="107" t="s">
        <v>55</v>
      </c>
      <c r="B2" s="108" t="s">
        <v>38</v>
      </c>
      <c r="C2" s="109" t="s">
        <v>39</v>
      </c>
    </row>
    <row r="3" spans="1:3" x14ac:dyDescent="0.3">
      <c r="A3" t="s">
        <v>32</v>
      </c>
      <c r="B3" s="106">
        <f>Entertainment[[#Totals],[Last Month]]</f>
        <v>120.49000000000001</v>
      </c>
      <c r="C3" s="106">
        <f>Entertainment[[#Totals],[This Month]]</f>
        <v>82.490000000000009</v>
      </c>
    </row>
    <row r="4" spans="1:3" x14ac:dyDescent="0.3">
      <c r="A4" t="s">
        <v>35</v>
      </c>
      <c r="B4" s="106">
        <f>Loans[[#Totals],[Last Month]]</f>
        <v>63</v>
      </c>
      <c r="C4" s="106">
        <f>Loans[[#Totals],[This Month]]</f>
        <v>120</v>
      </c>
    </row>
    <row r="5" spans="1:3" x14ac:dyDescent="0.3">
      <c r="A5" t="s">
        <v>18</v>
      </c>
      <c r="B5" s="106">
        <f>Insurance[[#Totals],[Last Month]]</f>
        <v>183</v>
      </c>
      <c r="C5" s="106">
        <f>Insurance[[#Totals],[This Month]]</f>
        <v>183</v>
      </c>
    </row>
    <row r="6" spans="1:3" x14ac:dyDescent="0.3">
      <c r="A6" t="s">
        <v>37</v>
      </c>
      <c r="B6" s="106">
        <f>PersonalCare[[#Totals],[Last Month]]</f>
        <v>490</v>
      </c>
      <c r="C6" s="106">
        <f>PersonalCare[[#Totals],[This Month]]</f>
        <v>361</v>
      </c>
    </row>
    <row r="7" spans="1:3" x14ac:dyDescent="0.3">
      <c r="A7" t="s">
        <v>36</v>
      </c>
      <c r="B7" s="106">
        <f>Savings[[#Totals],[Last Month]]</f>
        <v>315</v>
      </c>
      <c r="C7" s="106">
        <f>Savings[[#Totals],[This Month]]</f>
        <v>400</v>
      </c>
    </row>
    <row r="8" spans="1:3" x14ac:dyDescent="0.3">
      <c r="A8" t="s">
        <v>27</v>
      </c>
      <c r="B8" s="106">
        <f>Food[[#Totals],[Last Month]]</f>
        <v>508.25</v>
      </c>
      <c r="C8" s="106">
        <f>Food[[#Totals],[This Month]]</f>
        <v>459.53999999999996</v>
      </c>
    </row>
    <row r="9" spans="1:3" x14ac:dyDescent="0.3">
      <c r="A9" t="s">
        <v>34</v>
      </c>
      <c r="B9" s="106">
        <f>Transportation[[#Totals],[Last Month]]</f>
        <v>489</v>
      </c>
      <c r="C9" s="106">
        <f>Transportation[[#Totals],[This Month]]</f>
        <v>606</v>
      </c>
    </row>
    <row r="10" spans="1:3" x14ac:dyDescent="0.3">
      <c r="A10" t="s">
        <v>31</v>
      </c>
      <c r="B10" s="106">
        <f>Housing[[#Totals],[Last Month]]</f>
        <v>1195</v>
      </c>
      <c r="C10" s="106">
        <f>Housing[[#Totals],[This Month]]</f>
        <v>1236</v>
      </c>
    </row>
    <row r="11" spans="1:3" x14ac:dyDescent="0.3">
      <c r="B11" s="106"/>
      <c r="C11" s="106"/>
    </row>
  </sheetData>
  <mergeCells count="1">
    <mergeCell ref="A1:C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4" ma:contentTypeDescription="Create a new document." ma:contentTypeScope="" ma:versionID="2d714a3296df14eba7a100bb665443ca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49549bf45bfbbfb6cffed527380e77e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k D A A B Q S w M E F A A C A A g A Q b F y V O N d o L G p A A A A + g A A A B I A H A B D b 2 5 m a W c v U G F j a 2 F n Z S 5 4 b W w g o h g A K K A U A A A A A A A A A A A A A A A A A A A A A A A A A A A A h c 9 L D o I w F A X Q r Z D O 6 Q c / U f I o M U w l M T E x T p t S o R G K o c W y N w c u y S 1 I o q g z h + / e M 7 j v c b t D O j R 1 c F W d 1 a 1 J E M M U B c r I t t C m T F D v T u E K p R x 2 Q p 5 F q Y I R G x s P t k h Q 5 d w l J s R 7 j / 0 M t 1 1 J I k o Z O e b b v a x U I 9 A H 6 / 8 4 1 M Y 6 Y a R C H A 6 v M T z C j M 7 x c s H W m I 4 Y y F R A r s 0 X R e N m T I H 8 h J D 1 t e s 7 x Z U J s w 2 Q 6 Q T y / o M / A V B L A w Q U A A I A C A B B s X J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b F y V C i K R 7 g O A A A A E Q A A A B M A H A B G b 3 J t d W x h c y 9 T Z W N 0 a W 9 u M S 5 t I K I Y A C i g F A A A A A A A A A A A A A A A A A A A A A A A A A A A A C t O T S 7 J z M 9 T C I b Q h t Y A U E s B A i 0 A F A A C A A g A Q b F y V O N d o L G p A A A A + g A A A B I A A A A A A A A A A A A A A A A A A A A A A E N v b m Z p Z y 9 Q Y W N r Y W d l L n h t b F B L A Q I t A B Q A A g A I A E G x c l Q P y u m r p A A A A O k A A A A T A A A A A A A A A A A A A A A A A P U A A A B b Q 2 9 u d G V u d F 9 U e X B l c 1 0 u e G 1 s U E s B A i 0 A F A A C A A g A Q b F y V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T 2 g 3 X v / 5 d G u c W O N T p e b Z U A A A A A A g A A A A A A E G Y A A A A B A A A g A A A A a W E 7 S + + 6 G 7 O l M 3 / q 4 A 9 h R m g D n N r M M r Z g 6 K L i Q l 7 i 9 I M A A A A A D o A A A A A C A A A g A A A A u o Y z K g A L H J z z W m b Z Z V l 7 R h j W Y h f X Y h W + j X s a C x j 7 u K x Q A A A A B G P 4 l B m h n D D m c c T r 1 c F s B + 2 K p v A a T s B Z O M K L z H f a j 8 o p Q b T l d Q 7 r P y x A V 5 I i c R A A V X B 7 r m H T t b 7 o u M 8 Z e C l P 2 P p z 9 6 S B + N o / C C C h T p m h c 7 l A A A A A 0 Q 9 S + F 0 Q Z J 4 D 7 J u T 2 9 a p M h F A i r X q D / 0 q m F I k 5 q + e 0 Y P f X N D 9 J C J r M 6 q s a c b 7 5 U t b 1 i o 9 R K W + y U H p 1 u d I o a X v Z Q =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78E509-ED43-4A65-A6F5-A470BB43C052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38B32255-829E-4256-99CD-7E2F649A56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23FC6C-1EBB-4890-8CBF-73761C3CF45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6F2D2A0-7336-4B8B-AC44-03EBE7DA9A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Personal Monthly Expenses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2021-12-14T04:46:23Z</dcterms:created>
  <dcterms:modified xsi:type="dcterms:W3CDTF">2025-04-07T21:05:00Z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