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1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\Desktop\Proyectos\Proyecto estado_rtdo_excel\"/>
    </mc:Choice>
  </mc:AlternateContent>
  <xr:revisionPtr revIDLastSave="0" documentId="13_ncr:1_{4B0F143A-655D-4ADB-A772-4175FE787D45}" xr6:coauthVersionLast="47" xr6:coauthVersionMax="47" xr10:uidLastSave="{00000000-0000-0000-0000-000000000000}"/>
  <workbookProtection workbookAlgorithmName="SHA-512" workbookHashValue="ZwJD6zU/lhBffVWrXjhzwM1oC1NQ5hRGw0rMpfBv45fULuHwQGBhqXtdmWjM5dmOGDBr180YUS0OlplKGiSLUw==" workbookSaltValue="OFc7MpWvACKE+bs1aXRg6A==" workbookSpinCount="100000" lockStructure="1"/>
  <bookViews>
    <workbookView xWindow="-120" yWindow="-120" windowWidth="29040" windowHeight="15840" activeTab="2" xr2:uid="{00000000-000D-0000-FFFF-FFFF00000000}"/>
  </bookViews>
  <sheets>
    <sheet name="Datos" sheetId="2" r:id="rId1"/>
    <sheet name="Análisis" sheetId="3" state="hidden" r:id="rId2"/>
    <sheet name="Panel" sheetId="4" r:id="rId3"/>
  </sheets>
  <definedNames>
    <definedName name="_xlchart.v1.0" hidden="1">Análisis!$BI$7:$BI$38</definedName>
    <definedName name="_xlchart.v1.1" hidden="1">Análisis!$BJ$7:$BJ$38</definedName>
    <definedName name="SegmentaciónDeDatos_Cuenta">#N/A</definedName>
    <definedName name="SegmentaciónDeDatos_Meses__Fecha">#N/A</definedName>
    <definedName name="SegmentaciónDeDatos_Semestre">#N/A</definedName>
    <definedName name="SegmentaciónDeDatos_Trimestre">#N/A</definedName>
  </definedNames>
  <calcPr calcId="191029"/>
  <pivotCaches>
    <pivotCache cacheId="12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30" i="3" l="1"/>
  <c r="BJ29" i="3"/>
  <c r="BJ12" i="3"/>
  <c r="BJ24" i="3"/>
  <c r="BJ36" i="3"/>
  <c r="BJ23" i="3"/>
  <c r="BJ14" i="3"/>
  <c r="BJ35" i="3"/>
  <c r="BJ28" i="3"/>
  <c r="BJ16" i="3"/>
  <c r="BJ17" i="3"/>
  <c r="BJ38" i="3"/>
  <c r="BJ11" i="3"/>
  <c r="BJ31" i="3"/>
  <c r="BJ15" i="3"/>
  <c r="BJ20" i="3"/>
  <c r="BJ18" i="3"/>
  <c r="BJ10" i="3"/>
  <c r="BJ25" i="3"/>
  <c r="BJ7" i="3"/>
  <c r="BJ34" i="3"/>
  <c r="BJ13" i="3"/>
  <c r="BJ21" i="3"/>
  <c r="BJ9" i="3"/>
  <c r="BJ8" i="3"/>
  <c r="BJ32" i="3"/>
  <c r="BJ37" i="3"/>
  <c r="BJ22" i="3"/>
  <c r="BJ26" i="3"/>
  <c r="BJ27" i="3"/>
  <c r="BJ33" i="3"/>
  <c r="BJ19" i="3"/>
  <c r="BI30" i="3"/>
  <c r="BI29" i="3"/>
  <c r="BI12" i="3"/>
  <c r="BI24" i="3"/>
  <c r="BI36" i="3"/>
  <c r="BI23" i="3"/>
  <c r="BI14" i="3"/>
  <c r="BI35" i="3"/>
  <c r="BI28" i="3"/>
  <c r="BI16" i="3"/>
  <c r="BI17" i="3"/>
  <c r="BI38" i="3"/>
  <c r="BI11" i="3"/>
  <c r="BI31" i="3"/>
  <c r="BI15" i="3"/>
  <c r="BI20" i="3"/>
  <c r="BI18" i="3"/>
  <c r="BI10" i="3"/>
  <c r="BI25" i="3"/>
  <c r="BI7" i="3"/>
  <c r="BI34" i="3"/>
  <c r="BI13" i="3"/>
  <c r="BI21" i="3"/>
  <c r="BI9" i="3"/>
  <c r="BI8" i="3"/>
  <c r="BI32" i="3"/>
  <c r="BI37" i="3"/>
  <c r="BI22" i="3"/>
  <c r="BI26" i="3"/>
  <c r="BI27" i="3"/>
  <c r="BI33" i="3"/>
  <c r="BI19" i="3"/>
  <c r="BA17" i="3"/>
  <c r="BA18" i="3"/>
  <c r="BA19" i="3"/>
  <c r="BA20" i="3"/>
  <c r="BA21" i="3"/>
  <c r="BA22" i="3"/>
  <c r="BA23" i="3"/>
  <c r="BA24" i="3"/>
  <c r="BA25" i="3"/>
  <c r="BA26" i="3"/>
  <c r="BA16" i="3"/>
  <c r="AZ26" i="3"/>
  <c r="AZ25" i="3"/>
  <c r="AZ24" i="3"/>
  <c r="AZ23" i="3"/>
  <c r="AZ22" i="3"/>
  <c r="AZ21" i="3"/>
  <c r="AZ20" i="3"/>
  <c r="AZ19" i="3"/>
  <c r="AZ18" i="3"/>
  <c r="AZ17" i="3"/>
  <c r="AZ16" i="3"/>
  <c r="AZ15" i="3"/>
  <c r="AS7" i="3"/>
  <c r="AS8" i="3"/>
  <c r="AS9" i="3"/>
  <c r="AS10" i="3"/>
  <c r="AS11" i="3"/>
  <c r="AS12" i="3"/>
  <c r="AS13" i="3"/>
  <c r="AS14" i="3"/>
  <c r="AS15" i="3"/>
  <c r="AS16" i="3"/>
  <c r="AS6" i="3"/>
  <c r="AI5" i="3"/>
  <c r="AJ7" i="3"/>
  <c r="AJ8" i="3"/>
  <c r="AJ9" i="3"/>
  <c r="AJ10" i="3"/>
  <c r="AJ11" i="3"/>
  <c r="AJ12" i="3"/>
  <c r="AJ13" i="3"/>
  <c r="AJ14" i="3"/>
  <c r="AJ15" i="3"/>
  <c r="AJ16" i="3"/>
  <c r="AJ6" i="3"/>
  <c r="AI6" i="3"/>
  <c r="AI7" i="3"/>
  <c r="AI8" i="3"/>
  <c r="AI9" i="3"/>
  <c r="AI10" i="3"/>
  <c r="AI11" i="3"/>
  <c r="AI12" i="3"/>
  <c r="AI13" i="3"/>
  <c r="AI14" i="3"/>
  <c r="AI15" i="3"/>
  <c r="AI16" i="3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E36" i="3"/>
  <c r="AA7" i="3"/>
  <c r="E35" i="3"/>
  <c r="X27" i="3"/>
  <c r="E34" i="3"/>
  <c r="X20" i="3"/>
  <c r="E33" i="3"/>
  <c r="X14" i="3"/>
  <c r="E30" i="3"/>
  <c r="X7" i="3"/>
  <c r="E29" i="3"/>
  <c r="U8" i="3"/>
  <c r="E27" i="3"/>
  <c r="E37" i="3"/>
  <c r="E26" i="3"/>
  <c r="E28" i="3" l="1"/>
  <c r="G26" i="3"/>
  <c r="H26" i="3" s="1"/>
  <c r="G37" i="3"/>
  <c r="H37" i="3" s="1"/>
  <c r="G27" i="3"/>
  <c r="H27" i="3" s="1"/>
  <c r="G29" i="3"/>
  <c r="H29" i="3" s="1"/>
  <c r="E31" i="3"/>
  <c r="G31" i="3" s="1"/>
  <c r="H31" i="3" s="1"/>
  <c r="X2" i="3"/>
  <c r="G30" i="3"/>
  <c r="H30" i="3" s="1"/>
  <c r="G33" i="3"/>
  <c r="H33" i="3" s="1"/>
  <c r="G34" i="3"/>
  <c r="H34" i="3" s="1"/>
  <c r="G35" i="3"/>
  <c r="H35" i="3" s="1"/>
  <c r="G36" i="3"/>
  <c r="H36" i="3" s="1"/>
  <c r="G28" i="3" l="1"/>
  <c r="H28" i="3" s="1"/>
  <c r="E32" i="3"/>
  <c r="E38" i="3" l="1"/>
  <c r="G32" i="3"/>
  <c r="H32" i="3" s="1"/>
  <c r="E39" i="3" l="1"/>
  <c r="G39" i="3" s="1"/>
  <c r="H39" i="3" s="1"/>
  <c r="G38" i="3"/>
  <c r="H38" i="3" s="1"/>
  <c r="E40" i="3" l="1"/>
  <c r="G40" i="3" s="1"/>
  <c r="H40" i="3" s="1"/>
</calcChain>
</file>

<file path=xl/sharedStrings.xml><?xml version="1.0" encoding="utf-8"?>
<sst xmlns="http://schemas.openxmlformats.org/spreadsheetml/2006/main" count="1089" uniqueCount="391">
  <si>
    <t>Id</t>
  </si>
  <si>
    <t>Fecha</t>
  </si>
  <si>
    <t>Trimestre</t>
  </si>
  <si>
    <t>Semestre</t>
  </si>
  <si>
    <t>Cuenta</t>
  </si>
  <si>
    <t>Descripción de Cuenta</t>
  </si>
  <si>
    <t>Importe</t>
  </si>
  <si>
    <t>R-00001</t>
  </si>
  <si>
    <t>Gastos de Ventas</t>
  </si>
  <si>
    <t>Publicidad por Youtube</t>
  </si>
  <si>
    <t>R-00002</t>
  </si>
  <si>
    <t>Ingresos Financieros</t>
  </si>
  <si>
    <t>Préstamo Bancario</t>
  </si>
  <si>
    <t>R-00003</t>
  </si>
  <si>
    <t>Otros Ingresos</t>
  </si>
  <si>
    <t>Alquiler de Espacio para Cefetín</t>
  </si>
  <si>
    <t>R-00004</t>
  </si>
  <si>
    <t>Otros Gastos</t>
  </si>
  <si>
    <t>Colaboración a una Actividad de Salud</t>
  </si>
  <si>
    <t>R-00005</t>
  </si>
  <si>
    <t>Publicidad por Instagram</t>
  </si>
  <si>
    <t>R-00006</t>
  </si>
  <si>
    <t>Venta de Equipos de Cómputo</t>
  </si>
  <si>
    <t>R-00007</t>
  </si>
  <si>
    <t>Relaciones Públicas</t>
  </si>
  <si>
    <t>R-00008</t>
  </si>
  <si>
    <t>Colaboración para Pro Fondos-Animales</t>
  </si>
  <si>
    <t>R-00009</t>
  </si>
  <si>
    <t xml:space="preserve">Compra de Premios </t>
  </si>
  <si>
    <t>R-00010</t>
  </si>
  <si>
    <t>Gastos Administrativos</t>
  </si>
  <si>
    <t>Compra de Escritorios</t>
  </si>
  <si>
    <t>R-00011</t>
  </si>
  <si>
    <t>Publicidad por Radio y TV</t>
  </si>
  <si>
    <t>R-00012</t>
  </si>
  <si>
    <t>Reparación de Teléfonos</t>
  </si>
  <si>
    <t>R-00013</t>
  </si>
  <si>
    <t>Venta de Reciclaje</t>
  </si>
  <si>
    <t>R-00014</t>
  </si>
  <si>
    <t>Reparación de equipo de cómputo</t>
  </si>
  <si>
    <t>R-00015</t>
  </si>
  <si>
    <t>Consultoría</t>
  </si>
  <si>
    <t>R-00016</t>
  </si>
  <si>
    <t>Capacitación a los Vendedores</t>
  </si>
  <si>
    <t>R-00017</t>
  </si>
  <si>
    <t>Mantenimiento de Áreas</t>
  </si>
  <si>
    <t>R-00018</t>
  </si>
  <si>
    <t>Materiales de Oficina</t>
  </si>
  <si>
    <t>R-00019</t>
  </si>
  <si>
    <t>Pago de Agua y Electricidad</t>
  </si>
  <si>
    <t>R-00020</t>
  </si>
  <si>
    <t>R-00021</t>
  </si>
  <si>
    <t>Comisión por Ventas</t>
  </si>
  <si>
    <t>R-00022</t>
  </si>
  <si>
    <t>Investigación de Mercado</t>
  </si>
  <si>
    <t>R-00023</t>
  </si>
  <si>
    <t>Pago de Teléfono e internet,</t>
  </si>
  <si>
    <t>R-00024</t>
  </si>
  <si>
    <t>Pago a los Vendedores</t>
  </si>
  <si>
    <t>R-00025</t>
  </si>
  <si>
    <t>Gastos Financieros</t>
  </si>
  <si>
    <t>R-00026</t>
  </si>
  <si>
    <t>Depreciación</t>
  </si>
  <si>
    <t>Depreciación de Equipos</t>
  </si>
  <si>
    <t>R-00027</t>
  </si>
  <si>
    <t xml:space="preserve"> Pago de Alquiler del Local</t>
  </si>
  <si>
    <t>R-00028</t>
  </si>
  <si>
    <t>Pago a la Recepcionista</t>
  </si>
  <si>
    <t>R-00029</t>
  </si>
  <si>
    <t>Costos de Ventas</t>
  </si>
  <si>
    <t>Materia Prima</t>
  </si>
  <si>
    <t>R-00030</t>
  </si>
  <si>
    <t>Pago de Personal</t>
  </si>
  <si>
    <t>R-00031</t>
  </si>
  <si>
    <t>Devoluciones y Descuentos</t>
  </si>
  <si>
    <t>R-00032</t>
  </si>
  <si>
    <t xml:space="preserve">Ventas </t>
  </si>
  <si>
    <t>Ventas al Crédito</t>
  </si>
  <si>
    <t>R-00033</t>
  </si>
  <si>
    <t>Ventas</t>
  </si>
  <si>
    <t>R-00034</t>
  </si>
  <si>
    <t>R-00035</t>
  </si>
  <si>
    <t>R-00036</t>
  </si>
  <si>
    <t>R-00037</t>
  </si>
  <si>
    <t>R-00038</t>
  </si>
  <si>
    <t>R-00039</t>
  </si>
  <si>
    <t>R-00040</t>
  </si>
  <si>
    <t>R-00041</t>
  </si>
  <si>
    <t>R-00042</t>
  </si>
  <si>
    <t>R-00043</t>
  </si>
  <si>
    <t>R-00044</t>
  </si>
  <si>
    <t>R-00045</t>
  </si>
  <si>
    <t>R-00046</t>
  </si>
  <si>
    <t>R-00047</t>
  </si>
  <si>
    <t>R-00048</t>
  </si>
  <si>
    <t>R-00049</t>
  </si>
  <si>
    <t>R-00050</t>
  </si>
  <si>
    <t>R-00051</t>
  </si>
  <si>
    <t>R-00052</t>
  </si>
  <si>
    <t>R-00053</t>
  </si>
  <si>
    <t>R-00054</t>
  </si>
  <si>
    <t>R-00055</t>
  </si>
  <si>
    <t>R-00056</t>
  </si>
  <si>
    <t>R-00057</t>
  </si>
  <si>
    <t>R-00058</t>
  </si>
  <si>
    <t>R-00059</t>
  </si>
  <si>
    <t>R-00060</t>
  </si>
  <si>
    <t>R-00061</t>
  </si>
  <si>
    <t>R-00062</t>
  </si>
  <si>
    <t>R-00063</t>
  </si>
  <si>
    <t>R-00064</t>
  </si>
  <si>
    <t>R-00065</t>
  </si>
  <si>
    <t>R-00066</t>
  </si>
  <si>
    <t>R-00067</t>
  </si>
  <si>
    <t>R-00068</t>
  </si>
  <si>
    <t>R-00069</t>
  </si>
  <si>
    <t>R-00070</t>
  </si>
  <si>
    <t>R-00071</t>
  </si>
  <si>
    <t>R-00072</t>
  </si>
  <si>
    <t>R-00073</t>
  </si>
  <si>
    <t>R-00074</t>
  </si>
  <si>
    <t>R-00075</t>
  </si>
  <si>
    <t>R-00076</t>
  </si>
  <si>
    <t>R-00077</t>
  </si>
  <si>
    <t>R-00078</t>
  </si>
  <si>
    <t>R-00079</t>
  </si>
  <si>
    <t>R-00080</t>
  </si>
  <si>
    <t>R-00081</t>
  </si>
  <si>
    <t>R-00082</t>
  </si>
  <si>
    <t>R-00083</t>
  </si>
  <si>
    <t>R-00084</t>
  </si>
  <si>
    <t>R-00085</t>
  </si>
  <si>
    <t>R-00086</t>
  </si>
  <si>
    <t>R-00087</t>
  </si>
  <si>
    <t>R-00088</t>
  </si>
  <si>
    <t>R-00089</t>
  </si>
  <si>
    <t>R-00090</t>
  </si>
  <si>
    <t>R-00091</t>
  </si>
  <si>
    <t>R-00092</t>
  </si>
  <si>
    <t>R-00093</t>
  </si>
  <si>
    <t>R-00094</t>
  </si>
  <si>
    <t>R-00095</t>
  </si>
  <si>
    <t>R-00096</t>
  </si>
  <si>
    <t>R-00097</t>
  </si>
  <si>
    <t>R-00098</t>
  </si>
  <si>
    <t>R-00099</t>
  </si>
  <si>
    <t>R-00100</t>
  </si>
  <si>
    <t>R-00101</t>
  </si>
  <si>
    <t>R-00102</t>
  </si>
  <si>
    <t>R-00103</t>
  </si>
  <si>
    <t>R-00104</t>
  </si>
  <si>
    <t>R-00105</t>
  </si>
  <si>
    <t>R-00106</t>
  </si>
  <si>
    <t>R-00107</t>
  </si>
  <si>
    <t>R-00108</t>
  </si>
  <si>
    <t>R-00109</t>
  </si>
  <si>
    <t>R-00110</t>
  </si>
  <si>
    <t>R-00111</t>
  </si>
  <si>
    <t>R-00112</t>
  </si>
  <si>
    <t>R-00113</t>
  </si>
  <si>
    <t>R-00114</t>
  </si>
  <si>
    <t>R-00115</t>
  </si>
  <si>
    <t>R-00116</t>
  </si>
  <si>
    <t>R-00117</t>
  </si>
  <si>
    <t>R-00118</t>
  </si>
  <si>
    <t>R-00119</t>
  </si>
  <si>
    <t>R-00120</t>
  </si>
  <si>
    <t>R-00121</t>
  </si>
  <si>
    <t>R-00122</t>
  </si>
  <si>
    <t>R-00123</t>
  </si>
  <si>
    <t>R-00124</t>
  </si>
  <si>
    <t>R-00125</t>
  </si>
  <si>
    <t>R-00126</t>
  </si>
  <si>
    <t>R-00127</t>
  </si>
  <si>
    <t>R-00128</t>
  </si>
  <si>
    <t>R-00129</t>
  </si>
  <si>
    <t>R-00130</t>
  </si>
  <si>
    <t>R-00131</t>
  </si>
  <si>
    <t>R-00132</t>
  </si>
  <si>
    <t>R-00133</t>
  </si>
  <si>
    <t>R-00134</t>
  </si>
  <si>
    <t>R-00135</t>
  </si>
  <si>
    <t>R-00136</t>
  </si>
  <si>
    <t>R-00137</t>
  </si>
  <si>
    <t>R-00138</t>
  </si>
  <si>
    <t>R-00139</t>
  </si>
  <si>
    <t>R-00140</t>
  </si>
  <si>
    <t>R-00141</t>
  </si>
  <si>
    <t>R-00142</t>
  </si>
  <si>
    <t>R-00143</t>
  </si>
  <si>
    <t>R-00144</t>
  </si>
  <si>
    <t>R-00145</t>
  </si>
  <si>
    <t>R-00146</t>
  </si>
  <si>
    <t>R-00147</t>
  </si>
  <si>
    <t>R-00148</t>
  </si>
  <si>
    <t>R-00149</t>
  </si>
  <si>
    <t>R-00150</t>
  </si>
  <si>
    <t>R-00151</t>
  </si>
  <si>
    <t>R-00152</t>
  </si>
  <si>
    <t>R-00153</t>
  </si>
  <si>
    <t>R-00154</t>
  </si>
  <si>
    <t>R-00155</t>
  </si>
  <si>
    <t>R-00156</t>
  </si>
  <si>
    <t>R-00157</t>
  </si>
  <si>
    <t>R-00158</t>
  </si>
  <si>
    <t>R-00159</t>
  </si>
  <si>
    <t>R-00160</t>
  </si>
  <si>
    <t>R-00161</t>
  </si>
  <si>
    <t>R-00162</t>
  </si>
  <si>
    <t>R-00163</t>
  </si>
  <si>
    <t>R-00164</t>
  </si>
  <si>
    <t>R-00165</t>
  </si>
  <si>
    <t>R-00166</t>
  </si>
  <si>
    <t>R-00167</t>
  </si>
  <si>
    <t>R-00168</t>
  </si>
  <si>
    <t>R-00169</t>
  </si>
  <si>
    <t>R-00170</t>
  </si>
  <si>
    <t>R-00171</t>
  </si>
  <si>
    <t>R-00172</t>
  </si>
  <si>
    <t>R-00173</t>
  </si>
  <si>
    <t>R-00174</t>
  </si>
  <si>
    <t>R-00175</t>
  </si>
  <si>
    <t>R-00176</t>
  </si>
  <si>
    <t>R-00177</t>
  </si>
  <si>
    <t>R-00178</t>
  </si>
  <si>
    <t>R-00179</t>
  </si>
  <si>
    <t>R-00180</t>
  </si>
  <si>
    <t>R-00181</t>
  </si>
  <si>
    <t>R-00182</t>
  </si>
  <si>
    <t>R-00183</t>
  </si>
  <si>
    <t>R-00184</t>
  </si>
  <si>
    <t>R-00185</t>
  </si>
  <si>
    <t>R-00186</t>
  </si>
  <si>
    <t>R-00187</t>
  </si>
  <si>
    <t>R-00188</t>
  </si>
  <si>
    <t>R-00189</t>
  </si>
  <si>
    <t>R-00190</t>
  </si>
  <si>
    <t>R-00191</t>
  </si>
  <si>
    <t>R-00192</t>
  </si>
  <si>
    <t>R-00193</t>
  </si>
  <si>
    <t>R-00194</t>
  </si>
  <si>
    <t>R-00195</t>
  </si>
  <si>
    <t>R-00196</t>
  </si>
  <si>
    <t>R-00197</t>
  </si>
  <si>
    <t>R-00198</t>
  </si>
  <si>
    <t>R-00199</t>
  </si>
  <si>
    <t>R-00200</t>
  </si>
  <si>
    <t>R-00201</t>
  </si>
  <si>
    <t>R-00202</t>
  </si>
  <si>
    <t>R-00203</t>
  </si>
  <si>
    <t>R-00204</t>
  </si>
  <si>
    <t>R-00205</t>
  </si>
  <si>
    <t>R-00206</t>
  </si>
  <si>
    <t>R-00207</t>
  </si>
  <si>
    <t>R-00208</t>
  </si>
  <si>
    <t>R-00209</t>
  </si>
  <si>
    <t>R-00210</t>
  </si>
  <si>
    <t>R-00211</t>
  </si>
  <si>
    <t>R-00212</t>
  </si>
  <si>
    <t>R-00213</t>
  </si>
  <si>
    <t>R-00214</t>
  </si>
  <si>
    <t>R-00215</t>
  </si>
  <si>
    <t>R-00216</t>
  </si>
  <si>
    <t>R-00217</t>
  </si>
  <si>
    <t>R-00218</t>
  </si>
  <si>
    <t>R-00219</t>
  </si>
  <si>
    <t>R-00220</t>
  </si>
  <si>
    <t>R-00221</t>
  </si>
  <si>
    <t>R-00222</t>
  </si>
  <si>
    <t>R-00223</t>
  </si>
  <si>
    <t>R-00224</t>
  </si>
  <si>
    <t>R-00225</t>
  </si>
  <si>
    <t>R-00226</t>
  </si>
  <si>
    <t>R-00227</t>
  </si>
  <si>
    <t>R-00228</t>
  </si>
  <si>
    <t>R-00229</t>
  </si>
  <si>
    <t>R-00230</t>
  </si>
  <si>
    <t>R-00231</t>
  </si>
  <si>
    <t>R-00232</t>
  </si>
  <si>
    <t>R-00233</t>
  </si>
  <si>
    <t>R-00234</t>
  </si>
  <si>
    <t>R-00235</t>
  </si>
  <si>
    <t>R-00236</t>
  </si>
  <si>
    <t>R-00237</t>
  </si>
  <si>
    <t>R-00238</t>
  </si>
  <si>
    <t>R-00239</t>
  </si>
  <si>
    <t>R-00240</t>
  </si>
  <si>
    <t>R-00241</t>
  </si>
  <si>
    <t>R-00242</t>
  </si>
  <si>
    <t>R-00243</t>
  </si>
  <si>
    <t>R-00244</t>
  </si>
  <si>
    <t>R-00245</t>
  </si>
  <si>
    <t>R-00246</t>
  </si>
  <si>
    <t>R-00247</t>
  </si>
  <si>
    <t>R-00248</t>
  </si>
  <si>
    <t>R-00249</t>
  </si>
  <si>
    <t>R-00250</t>
  </si>
  <si>
    <t>R-00251</t>
  </si>
  <si>
    <t>R-00252</t>
  </si>
  <si>
    <t>R-00253</t>
  </si>
  <si>
    <t>R-00254</t>
  </si>
  <si>
    <t>R-00255</t>
  </si>
  <si>
    <t>R-00256</t>
  </si>
  <si>
    <t>R-00257</t>
  </si>
  <si>
    <t>R-00258</t>
  </si>
  <si>
    <t>R-00259</t>
  </si>
  <si>
    <t>R-00260</t>
  </si>
  <si>
    <t>R-00261</t>
  </si>
  <si>
    <t>R-00262</t>
  </si>
  <si>
    <t>R-00263</t>
  </si>
  <si>
    <t>R-00264</t>
  </si>
  <si>
    <t>R-00265</t>
  </si>
  <si>
    <t>R-00266</t>
  </si>
  <si>
    <t>R-00267</t>
  </si>
  <si>
    <t>R-00268</t>
  </si>
  <si>
    <t>R-00269</t>
  </si>
  <si>
    <t>R-00270</t>
  </si>
  <si>
    <t>R-00271</t>
  </si>
  <si>
    <t>R-00272</t>
  </si>
  <si>
    <t>R-00273</t>
  </si>
  <si>
    <t>R-00274</t>
  </si>
  <si>
    <t>R-00275</t>
  </si>
  <si>
    <t>R-00276</t>
  </si>
  <si>
    <t>R-00277</t>
  </si>
  <si>
    <t>R-00278</t>
  </si>
  <si>
    <t>R-00279</t>
  </si>
  <si>
    <t>R-00280</t>
  </si>
  <si>
    <t>R-00281</t>
  </si>
  <si>
    <t>R-00282</t>
  </si>
  <si>
    <t>R-00283</t>
  </si>
  <si>
    <t>R-00284</t>
  </si>
  <si>
    <t>R-00285</t>
  </si>
  <si>
    <t>R-00286</t>
  </si>
  <si>
    <t>R-00287</t>
  </si>
  <si>
    <t>R-00288</t>
  </si>
  <si>
    <t>R-00289</t>
  </si>
  <si>
    <t>Pago de Deuda</t>
  </si>
  <si>
    <t>Ventas netas</t>
  </si>
  <si>
    <t>Etiquetas de fila</t>
  </si>
  <si>
    <t>Total general</t>
  </si>
  <si>
    <t>Suma de Importe</t>
  </si>
  <si>
    <t>Costo de ventas</t>
  </si>
  <si>
    <t>Gastos Admninistrativos</t>
  </si>
  <si>
    <t>Gastos de ventas</t>
  </si>
  <si>
    <t>Estado de Resultado</t>
  </si>
  <si>
    <t>Utilidad Bruta</t>
  </si>
  <si>
    <t>Gastos Totales de Operación</t>
  </si>
  <si>
    <t>Utilidad Operacional</t>
  </si>
  <si>
    <t>Utilidad Antes de Impuestos</t>
  </si>
  <si>
    <t>Impuestos</t>
  </si>
  <si>
    <t>Utilidad Neta</t>
  </si>
  <si>
    <t>Análisis Vertical</t>
  </si>
  <si>
    <t xml:space="preserve"> </t>
  </si>
  <si>
    <t>Deuda Restante</t>
  </si>
  <si>
    <t>Gastos Fijos</t>
  </si>
  <si>
    <t>Gráfico de línnea ---&gt; Evolución de la utilidad neta y las variaciones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</si>
  <si>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</si>
  <si>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</si>
  <si>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</si>
  <si>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</si>
  <si>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</si>
  <si>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</si>
  <si>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</si>
  <si>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</si>
  <si>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</si>
  <si>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</si>
  <si>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</si>
  <si>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</si>
  <si>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Impuesto</t>
  </si>
  <si>
    <t>Variación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</si>
  <si>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</si>
  <si>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</si>
  <si>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</si>
  <si>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</si>
  <si>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</si>
  <si>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</si>
  <si>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</si>
  <si>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</si>
  <si>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</si>
  <si>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</si>
  <si>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</si>
  <si>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</si>
  <si>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(Varios elementos)</t>
  </si>
  <si>
    <t>Ventas Netas</t>
  </si>
  <si>
    <t>Variaciones</t>
  </si>
  <si>
    <t>Margen de Beneficio Bruto</t>
  </si>
  <si>
    <t>Margen de Utilidad Operativa</t>
  </si>
  <si>
    <t>Costos</t>
  </si>
  <si>
    <t>Meses</t>
  </si>
  <si>
    <t>Evolución y crecimiento de los costos</t>
  </si>
  <si>
    <t>Descripción Cuenta e Importe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</si>
</sst>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* #,##0.00_ ;_ * \-#,##0.00_ ;_ * &quot;-&quot;??_ ;_ @_ "/>
    <numFmt numFmtId="165" formatCode="0.0%"/>
    <numFmt numFmtId="166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38" fontId="0" fillId="0" borderId="0" xfId="1" applyNumberFormat="1" applyFont="1"/>
    <xf numFmtId="0" fontId="0" fillId="0" borderId="1" xfId="0" applyBorder="1"/>
    <xf numFmtId="0" fontId="0" fillId="2" borderId="1" xfId="0" applyFill="1" applyBorder="1"/>
    <xf numFmtId="38" fontId="0" fillId="2" borderId="2" xfId="1" applyNumberFormat="1" applyFont="1" applyFill="1" applyBorder="1"/>
    <xf numFmtId="38" fontId="0" fillId="0" borderId="2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3" xfId="0" applyBorder="1"/>
    <xf numFmtId="166" fontId="2" fillId="0" borderId="5" xfId="0" applyNumberFormat="1" applyFont="1" applyBorder="1"/>
    <xf numFmtId="165" fontId="0" fillId="0" borderId="0" xfId="2" applyNumberFormat="1" applyFont="1"/>
    <xf numFmtId="16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4" xfId="0" applyFont="1" applyBorder="1"/>
    <xf numFmtId="0" fontId="5" fillId="0" borderId="5" xfId="0" applyFont="1" applyBorder="1"/>
    <xf numFmtId="166" fontId="6" fillId="0" borderId="0" xfId="1" applyNumberFormat="1" applyFont="1"/>
    <xf numFmtId="0" fontId="6" fillId="0" borderId="0" xfId="0" applyFont="1"/>
    <xf numFmtId="165" fontId="6" fillId="0" borderId="0" xfId="2" applyNumberFormat="1" applyFont="1"/>
    <xf numFmtId="166" fontId="7" fillId="0" borderId="0" xfId="1" applyNumberFormat="1" applyFont="1"/>
    <xf numFmtId="166" fontId="7" fillId="0" borderId="4" xfId="1" applyNumberFormat="1" applyFont="1" applyBorder="1"/>
    <xf numFmtId="38" fontId="0" fillId="0" borderId="0" xfId="0" applyNumberFormat="1"/>
    <xf numFmtId="166" fontId="0" fillId="0" borderId="0" xfId="1" applyNumberFormat="1" applyFont="1"/>
    <xf numFmtId="9" fontId="0" fillId="0" borderId="0" xfId="0" applyNumberFormat="1"/>
    <xf numFmtId="9" fontId="0" fillId="0" borderId="0" xfId="2" applyNumberFormat="1" applyFont="1"/>
  </cellXfs>
  <cellStyles count="3">
    <cellStyle name="Millares" xfId="1" builtinId="3"/>
    <cellStyle name="Normal" xfId="0" builtinId="0"/>
    <cellStyle name="Porcentaje" xfId="2" builtinId="5"/>
  </cellStyles>
  <dxfs count="13"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6" formatCode="#,##0;[Red]\-#,##0"/>
    </dxf>
    <dxf>
      <numFmt numFmtId="167" formatCode="d/mm/yyyy"/>
    </dxf>
  </dxfs>
  <tableStyles count="1" defaultTableStyle="TableStyleMedium2" defaultPivotStyle="PivotStyleLight16">
    <tableStyle name="SlicerStyleLight1 2" pivot="0" table="0" count="10" xr9:uid="{F985D135-0A78-4296-A810-B09EDD72BE56}">
      <tableStyleElement type="wholeTable" dxfId="1"/>
      <tableStyleElement type="headerRow" dxfId="0"/>
    </tableStyle>
  </tableStyles>
  <colors>
    <mruColors>
      <color rgb="FF35BAD4"/>
      <color rgb="FF8C5CC7"/>
      <color rgb="FFF76489"/>
      <color rgb="FFCA61B6"/>
      <color rgb="FF00206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59999389629810485"/>
              <bgColor rgb="FF00206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20567472244883"/>
          <c:y val="0.11640225527364634"/>
          <c:w val="0.7070702571731442"/>
          <c:h val="0.8835978835978836"/>
        </c:manualLayout>
      </c:layout>
      <c:doughnutChart>
        <c:varyColors val="1"/>
        <c:ser>
          <c:idx val="0"/>
          <c:order val="0"/>
          <c:spPr>
            <a:solidFill>
              <a:srgbClr val="35BAD4"/>
            </a:solidFill>
          </c:spPr>
          <c:dPt>
            <c:idx val="0"/>
            <c:bubble3D val="0"/>
            <c:spPr>
              <a:solidFill>
                <a:srgbClr val="35BAD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C5-4866-A5C9-B49CDD311120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C5-4866-A5C9-B49CDD311120}"/>
              </c:ext>
            </c:extLst>
          </c:dPt>
          <c:val>
            <c:numRef>
              <c:f>Análisis!$G$40:$H$40</c:f>
              <c:numCache>
                <c:formatCode>0.0%</c:formatCode>
                <c:ptCount val="2"/>
                <c:pt idx="0">
                  <c:v>0.21970240521810028</c:v>
                </c:pt>
                <c:pt idx="1">
                  <c:v>0.78029759478189975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C5-4866-A5C9-B49CDD311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35BAD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"/>
            <c:marker>
              <c:symbol val="circle"/>
              <c:size val="7"/>
              <c:spPr>
                <a:solidFill>
                  <a:schemeClr val="bg1">
                    <a:lumMod val="95000"/>
                  </a:schemeClr>
                </a:solidFill>
                <a:ln w="9525">
                  <a:solidFill>
                    <a:srgbClr val="8C5CC7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852-42AF-8A4C-68C6393E33C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2AFEFB8-6E5A-46A1-94F5-DC806899BCE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96CAE9B-A3C4-484C-A91D-0CCA084F8BDE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852-42AF-8A4C-68C6393E33C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D44EF8D-B6B5-4429-8392-9F5A3B13570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459B545-3624-427A-A297-9810BC5BEEF7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52-42AF-8A4C-68C6393E33C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F3976A1-460D-45CD-A98D-CD16F53B75E2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572AC57-355F-443B-9A8C-EB6319513B7E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852-42AF-8A4C-68C6393E33C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174DDFB-190E-471A-A5FF-1AA40AB551D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5AE620A-F8F3-4E7B-B3B8-1A1DFAE247E2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852-42AF-8A4C-68C6393E33C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C3CD031-C182-425F-8C27-3BE66B30CC9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104535CF-7AB1-4DB9-A7CA-225B271924E3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852-42AF-8A4C-68C6393E33C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6C11806-92F5-4B5C-95E2-905034EC6CD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BC588D9-1728-48F9-8890-D41BD5654FB0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852-42AF-8A4C-68C6393E33C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818954F-8D6D-457E-85F6-49CE4FBBAA4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9501F97-E5E5-421E-A54E-B80C7C54053C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852-42AF-8A4C-68C6393E33C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C67D481-9E54-4904-AF66-E9B845DEA882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C99CB0A-820C-46C0-8AB6-6C1F13EC28EF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852-42AF-8A4C-68C6393E33C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ECC333C-E619-4B05-AF0F-19ED5589B15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3E38B55-4E0A-484F-9AE0-0F0A04FC6D37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852-42AF-8A4C-68C6393E33C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16890EF-9252-4AB5-B2E6-914C540F8BA1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C72BEC22-C191-42EC-A940-791CB0FEEBB8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852-42AF-8A4C-68C6393E33C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E452323-6E5D-4333-AF63-C498100034F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D4146DA-CFBD-46E0-938C-E668214387D5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852-42AF-8A4C-68C6393E33C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7BF0258-9ACD-436C-B74A-E323580A3F85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A8A5DDE-D7D2-4372-83AA-4E724AF8E116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852-42AF-8A4C-68C6393E33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Análisis!$AH$5:$AH$16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Análisis!$AI$5:$AI$16</c:f>
              <c:numCache>
                <c:formatCode>_ * #,##0_ ;_ * \-#,##0_ ;_ * "-"??_ ;_ @_ </c:formatCode>
                <c:ptCount val="12"/>
                <c:pt idx="0">
                  <c:v>24815</c:v>
                </c:pt>
                <c:pt idx="1">
                  <c:v>5012</c:v>
                </c:pt>
                <c:pt idx="2">
                  <c:v>12012</c:v>
                </c:pt>
                <c:pt idx="3">
                  <c:v>11032</c:v>
                </c:pt>
                <c:pt idx="4">
                  <c:v>10962</c:v>
                </c:pt>
                <c:pt idx="5">
                  <c:v>3262</c:v>
                </c:pt>
                <c:pt idx="6">
                  <c:v>112</c:v>
                </c:pt>
                <c:pt idx="7">
                  <c:v>182</c:v>
                </c:pt>
                <c:pt idx="8">
                  <c:v>10612</c:v>
                </c:pt>
                <c:pt idx="9">
                  <c:v>9877</c:v>
                </c:pt>
                <c:pt idx="10">
                  <c:v>266</c:v>
                </c:pt>
                <c:pt idx="11">
                  <c:v>19642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datalabelsRange>
                <c15:f>Análisis!$AJ$5:$AJ$16</c15:f>
                <c15:dlblRangeCache>
                  <c:ptCount val="12"/>
                  <c:pt idx="1">
                    <c:v>-80%</c:v>
                  </c:pt>
                  <c:pt idx="2">
                    <c:v>140%</c:v>
                  </c:pt>
                  <c:pt idx="3">
                    <c:v>-8%</c:v>
                  </c:pt>
                  <c:pt idx="4">
                    <c:v>-1%</c:v>
                  </c:pt>
                  <c:pt idx="5">
                    <c:v>-70%</c:v>
                  </c:pt>
                  <c:pt idx="6">
                    <c:v>-97%</c:v>
                  </c:pt>
                  <c:pt idx="7">
                    <c:v>63%</c:v>
                  </c:pt>
                  <c:pt idx="8">
                    <c:v>5731%</c:v>
                  </c:pt>
                  <c:pt idx="9">
                    <c:v>-7%</c:v>
                  </c:pt>
                  <c:pt idx="10">
                    <c:v>-97%</c:v>
                  </c:pt>
                  <c:pt idx="11">
                    <c:v>7284%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B852-42AF-8A4C-68C6393E33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5012111"/>
        <c:axId val="835013551"/>
      </c:lineChart>
      <c:catAx>
        <c:axId val="83501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013551"/>
        <c:crosses val="autoZero"/>
        <c:auto val="1"/>
        <c:lblAlgn val="ctr"/>
        <c:lblOffset val="100"/>
        <c:noMultiLvlLbl val="0"/>
      </c:catAx>
      <c:valAx>
        <c:axId val="835013551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83501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35BAD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95000"/>
                </a:schemeClr>
              </a:solidFill>
              <a:ln w="9525">
                <a:solidFill>
                  <a:srgbClr val="8C5CC7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E468A54-013A-4F9A-8075-EE4E1E8C22CE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849B3B7-9E01-4F21-826D-4B27CA8286D7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20F-4A08-98F8-30EAE036EB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E400E6A-AE22-479B-8FD8-4F85FF3DFE31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EC71BA0-847A-43EE-93A5-FFCDA1F740FC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20F-4A08-98F8-30EAE036EB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259A25E-5FF3-4F82-BF06-1E55C712389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739672A-894D-40FE-88AD-D2EF84C9FBE8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20F-4A08-98F8-30EAE036EBC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EBE2C46-F8A8-4AB6-8A62-9955F96C976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87E22DC-C5DF-43C9-81AB-06BBCAECB8A6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20F-4A08-98F8-30EAE036EBC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48BEA95-7974-43AD-9F95-4A9AC6FDCE8C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9E8B947-223A-4D26-8DD8-337FABFD3CCE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20F-4A08-98F8-30EAE036EBC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EC5FF10-59D3-4ABF-8D7E-5076573B1AB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C36C5B6-573E-431E-A48F-C63E079CC09E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20F-4A08-98F8-30EAE036EBC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9E04A63-A7DC-45CA-A85B-DE102A52DD1C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71C6D8B-A48D-4937-A8AE-0C68B653E03F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20F-4A08-98F8-30EAE036EBC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4FE7503-29E8-47E2-B7D6-91E9C840F71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5CDA5D8-34AD-4543-A16D-B56BDD4A11AB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20F-4A08-98F8-30EAE036EBC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5C0DDAA-F3D8-474D-B45F-185E9F45F66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CD034BCC-54C7-4F9C-B769-4283905FF5A7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20F-4A08-98F8-30EAE036EBC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38F9665-93AB-4DC5-91A6-E6A45E2F0362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890ACAD-A9B8-46FC-9440-DEDBD012722D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20F-4A08-98F8-30EAE036EBC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B87C4D0-8F6F-4A88-A88A-F91493BD4F5E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B32B2E0-EC1F-4EFD-9135-88694D3D13E7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20F-4A08-98F8-30EAE036EBC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261444D-DD57-45C6-84E5-5C206F249A92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5428A8F5-2F2E-46F0-B9C7-15FCEAACEF80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20F-4A08-98F8-30EAE036EB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Análisis!$AQ$5:$AQ$16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Análisis!$AR$5:$AR$16</c:f>
              <c:numCache>
                <c:formatCode>_ * #,##0_ ;_ * \-#,##0_ ;_ * "-"??_ ;_ @_ </c:formatCode>
                <c:ptCount val="12"/>
                <c:pt idx="0">
                  <c:v>33000</c:v>
                </c:pt>
                <c:pt idx="1">
                  <c:v>37500</c:v>
                </c:pt>
                <c:pt idx="2">
                  <c:v>47500</c:v>
                </c:pt>
                <c:pt idx="3">
                  <c:v>43500</c:v>
                </c:pt>
                <c:pt idx="4">
                  <c:v>43500</c:v>
                </c:pt>
                <c:pt idx="5">
                  <c:v>34000</c:v>
                </c:pt>
                <c:pt idx="6">
                  <c:v>33100</c:v>
                </c:pt>
                <c:pt idx="7">
                  <c:v>29500</c:v>
                </c:pt>
                <c:pt idx="8">
                  <c:v>47500</c:v>
                </c:pt>
                <c:pt idx="9">
                  <c:v>47500</c:v>
                </c:pt>
                <c:pt idx="10">
                  <c:v>36500</c:v>
                </c:pt>
                <c:pt idx="11">
                  <c:v>57500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datalabelsRange>
                <c15:f>Análisis!$AS$5:$AS$16</c15:f>
                <c15:dlblRangeCache>
                  <c:ptCount val="12"/>
                  <c:pt idx="1">
                    <c:v>13,6%</c:v>
                  </c:pt>
                  <c:pt idx="2">
                    <c:v>26,7%</c:v>
                  </c:pt>
                  <c:pt idx="3">
                    <c:v>-8,4%</c:v>
                  </c:pt>
                  <c:pt idx="4">
                    <c:v>0,0%</c:v>
                  </c:pt>
                  <c:pt idx="5">
                    <c:v>-21,8%</c:v>
                  </c:pt>
                  <c:pt idx="6">
                    <c:v>-2,6%</c:v>
                  </c:pt>
                  <c:pt idx="7">
                    <c:v>-10,9%</c:v>
                  </c:pt>
                  <c:pt idx="8">
                    <c:v>61,0%</c:v>
                  </c:pt>
                  <c:pt idx="9">
                    <c:v>0,0%</c:v>
                  </c:pt>
                  <c:pt idx="10">
                    <c:v>-23,2%</c:v>
                  </c:pt>
                  <c:pt idx="11">
                    <c:v>57,5%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D20F-4A08-98F8-30EAE036EB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7282463"/>
        <c:axId val="1037283903"/>
      </c:lineChart>
      <c:catAx>
        <c:axId val="103728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7283903"/>
        <c:crosses val="autoZero"/>
        <c:auto val="1"/>
        <c:lblAlgn val="ctr"/>
        <c:lblOffset val="100"/>
        <c:noMultiLvlLbl val="0"/>
      </c:catAx>
      <c:valAx>
        <c:axId val="1037283903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03728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203139855196121E-2"/>
          <c:y val="5.0925925925925923E-2"/>
          <c:w val="0.80082559339525283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5BAD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7C-4461-98D2-8E240C64697C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7C-4461-98D2-8E240C64697C}"/>
              </c:ext>
            </c:extLst>
          </c:dPt>
          <c:val>
            <c:numRef>
              <c:f>Análisis!$AV$7:$AW$7</c:f>
              <c:numCache>
                <c:formatCode>0.0%</c:formatCode>
                <c:ptCount val="2"/>
                <c:pt idx="0">
                  <c:v>0.75845902975947821</c:v>
                </c:pt>
                <c:pt idx="1">
                  <c:v>0.24154097024052179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7C-4461-98D2-8E240C646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5679012345679"/>
          <c:y val="3.2070707070707069E-2"/>
          <c:w val="0.62358024691358027"/>
          <c:h val="0.85033670033670039"/>
        </c:manualLayout>
      </c:layout>
      <c:doughnutChart>
        <c:varyColors val="1"/>
        <c:ser>
          <c:idx val="0"/>
          <c:order val="0"/>
          <c:spPr>
            <a:solidFill>
              <a:srgbClr val="35BAD4"/>
            </a:solidFill>
          </c:spPr>
          <c:dPt>
            <c:idx val="0"/>
            <c:bubble3D val="0"/>
            <c:spPr>
              <a:solidFill>
                <a:srgbClr val="35BAD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3D-455A-973C-B48052DF2C84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3D-455A-973C-B48052DF2C84}"/>
              </c:ext>
            </c:extLst>
          </c:dPt>
          <c:val>
            <c:numRef>
              <c:f>Análisis!$AZ$7:$BA$7</c:f>
              <c:numCache>
                <c:formatCode>0.0%</c:formatCode>
                <c:ptCount val="2"/>
                <c:pt idx="0">
                  <c:v>0.35951895637994291</c:v>
                </c:pt>
                <c:pt idx="1">
                  <c:v>0.64048104362005709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3D-455A-973C-B48052DF2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5BAD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3B5DBB3-AA20-420E-A236-C7B472D6E8A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3017165-E4A5-47D9-BE6F-964623539C7A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603-4447-86ED-1B46CC07C9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F71E7BD-CBCD-4C4F-995F-2C51F51E84C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1544C804-B3E7-4EA9-9EAF-83E2CFD062C7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603-4447-86ED-1B46CC07C9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7CF4E85-243E-477F-BABA-6A7F766779B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5280F7D-1511-43A4-AFAE-A4B07977BFBC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603-4447-86ED-1B46CC07C9D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589FADF-D5EC-422F-BBDB-618EABC2A3C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45D9060-49EE-4E2A-A238-5F5C788EFBE7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603-4447-86ED-1B46CC07C9D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9A363E6-F526-430C-BBA2-066DDD52B4F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BDAA9F6-5FC2-4DA6-8847-6251F481C65F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603-4447-86ED-1B46CC07C9D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97EA5F9-9091-43E8-AD6C-CDEA5D1C945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C25B029-A70B-4A5C-9313-5928A621A9F0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603-4447-86ED-1B46CC07C9D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64BBA47-2BC6-47DC-B893-55B3C9A8B2A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30D4C9A-4737-4C61-860D-450F29965558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603-4447-86ED-1B46CC07C9D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01E2D33-2C6F-417B-B408-26557A909C5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1EF3A29B-3C20-4981-AC5C-1B585352E821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603-4447-86ED-1B46CC07C9D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DE49226-2DB6-4502-9871-D6082AA4CF2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B04C47AE-9A6D-4A86-9343-8A6D6C5E87C8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603-4447-86ED-1B46CC07C9D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D0A1D16-147D-47ED-84A7-D468ACF3AE52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E8F3DF1-693D-4897-B732-7CF090B60C99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603-4447-86ED-1B46CC07C9D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8E0B261-ABAB-4B85-A31E-1B2078BBB362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88287BF-BD03-4049-A5BA-3FBD379092F4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603-4447-86ED-1B46CC07C9D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EAF7742-D17B-4875-B8E7-1C11D17AC87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7B9483E-C2E7-496B-B10A-96B76F3A868D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603-4447-86ED-1B46CC07C9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Análisis!$AY$15:$AY$26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Análisis!$AZ$15:$AZ$26</c:f>
              <c:numCache>
                <c:formatCode>_ * #,##0_ ;_ * \-#,##0_ ;_ * "-"??_ ;_ @_ </c:formatCode>
                <c:ptCount val="12"/>
                <c:pt idx="0">
                  <c:v>9000</c:v>
                </c:pt>
                <c:pt idx="1">
                  <c:v>10000</c:v>
                </c:pt>
                <c:pt idx="2">
                  <c:v>10000</c:v>
                </c:pt>
                <c:pt idx="3">
                  <c:v>9000</c:v>
                </c:pt>
                <c:pt idx="4">
                  <c:v>9000</c:v>
                </c:pt>
                <c:pt idx="5">
                  <c:v>10500</c:v>
                </c:pt>
                <c:pt idx="6">
                  <c:v>8000</c:v>
                </c:pt>
                <c:pt idx="7">
                  <c:v>10000</c:v>
                </c:pt>
                <c:pt idx="8">
                  <c:v>12000</c:v>
                </c:pt>
                <c:pt idx="9">
                  <c:v>13000</c:v>
                </c:pt>
                <c:pt idx="10">
                  <c:v>9000</c:v>
                </c:pt>
                <c:pt idx="11">
                  <c:v>9000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Análisis!$BA$15:$BA$26</c15:f>
                <c15:dlblRangeCache>
                  <c:ptCount val="12"/>
                  <c:pt idx="1">
                    <c:v>11,1%</c:v>
                  </c:pt>
                  <c:pt idx="2">
                    <c:v>0,0%</c:v>
                  </c:pt>
                  <c:pt idx="3">
                    <c:v>-10,0%</c:v>
                  </c:pt>
                  <c:pt idx="4">
                    <c:v>0,0%</c:v>
                  </c:pt>
                  <c:pt idx="5">
                    <c:v>16,7%</c:v>
                  </c:pt>
                  <c:pt idx="6">
                    <c:v>-23,8%</c:v>
                  </c:pt>
                  <c:pt idx="7">
                    <c:v>25,0%</c:v>
                  </c:pt>
                  <c:pt idx="8">
                    <c:v>20,0%</c:v>
                  </c:pt>
                  <c:pt idx="9">
                    <c:v>8,3%</c:v>
                  </c:pt>
                  <c:pt idx="10">
                    <c:v>-30,8%</c:v>
                  </c:pt>
                  <c:pt idx="11">
                    <c:v>0,0%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6603-4447-86ED-1B46CC07C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037341023"/>
        <c:axId val="1037360703"/>
      </c:barChart>
      <c:catAx>
        <c:axId val="103734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7360703"/>
        <c:crosses val="autoZero"/>
        <c:auto val="1"/>
        <c:lblAlgn val="ctr"/>
        <c:lblOffset val="100"/>
        <c:noMultiLvlLbl val="0"/>
      </c:catAx>
      <c:valAx>
        <c:axId val="1037360703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03734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222222222222221E-2"/>
          <c:y val="0.12432009389593233"/>
          <c:w val="0.89722222222222214"/>
          <c:h val="0.86324789671447444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35BAD4"/>
            </a:solidFill>
            <a:ln>
              <a:noFill/>
            </a:ln>
            <a:effectLst/>
          </c:spPr>
          <c:invertIfNegative val="0"/>
          <c:val>
            <c:numRef>
              <c:f>Análisis!$G$27</c:f>
              <c:numCache>
                <c:formatCode>0.0%</c:formatCode>
                <c:ptCount val="1"/>
                <c:pt idx="0">
                  <c:v>0.24154097024052182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8-436F-B98E-7C2675C0D0B5}"/>
            </c:ext>
          </c:extLst>
        </c:ser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Análisis!$H$27</c:f>
              <c:numCache>
                <c:formatCode>0.0%</c:formatCode>
                <c:ptCount val="1"/>
                <c:pt idx="0">
                  <c:v>0.75845902975947821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C8-436F-B98E-7C2675C0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41288624"/>
        <c:axId val="841289104"/>
      </c:barChart>
      <c:catAx>
        <c:axId val="841288624"/>
        <c:scaling>
          <c:orientation val="minMax"/>
        </c:scaling>
        <c:delete val="1"/>
        <c:axPos val="l"/>
        <c:majorTickMark val="none"/>
        <c:minorTickMark val="none"/>
        <c:tickLblPos val="nextTo"/>
        <c:crossAx val="841289104"/>
        <c:crosses val="autoZero"/>
        <c:auto val="1"/>
        <c:lblAlgn val="ctr"/>
        <c:lblOffset val="100"/>
        <c:noMultiLvlLbl val="0"/>
      </c:catAx>
      <c:valAx>
        <c:axId val="841289104"/>
        <c:scaling>
          <c:orientation val="minMax"/>
          <c:max val="1"/>
        </c:scaling>
        <c:delete val="1"/>
        <c:axPos val="b"/>
        <c:numFmt formatCode="0.0%" sourceLinked="1"/>
        <c:majorTickMark val="none"/>
        <c:minorTickMark val="none"/>
        <c:tickLblPos val="nextTo"/>
        <c:crossAx val="84128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1.6449346405228753E-2"/>
          <c:w val="0.89722222222222214"/>
          <c:h val="0.86324789671447444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Análisis!$G$28</c:f>
              <c:numCache>
                <c:formatCode>0.0%</c:formatCode>
                <c:ptCount val="1"/>
                <c:pt idx="0">
                  <c:v>0.75845902975947821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5-49EC-BF77-462D632E7BD5}"/>
            </c:ext>
          </c:extLst>
        </c:ser>
        <c:ser>
          <c:idx val="1"/>
          <c:order val="1"/>
          <c:spPr>
            <a:solidFill>
              <a:srgbClr val="35BAD4"/>
            </a:solidFill>
            <a:ln>
              <a:noFill/>
            </a:ln>
            <a:effectLst/>
          </c:spPr>
          <c:invertIfNegative val="0"/>
          <c:val>
            <c:numRef>
              <c:f>Análisis!$H$28</c:f>
              <c:numCache>
                <c:formatCode>0.0%</c:formatCode>
                <c:ptCount val="1"/>
                <c:pt idx="0">
                  <c:v>0.24154097024052179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5-49EC-BF77-462D632E7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41288624"/>
        <c:axId val="841289104"/>
      </c:barChart>
      <c:catAx>
        <c:axId val="841288624"/>
        <c:scaling>
          <c:orientation val="minMax"/>
        </c:scaling>
        <c:delete val="1"/>
        <c:axPos val="l"/>
        <c:majorTickMark val="none"/>
        <c:minorTickMark val="none"/>
        <c:tickLblPos val="nextTo"/>
        <c:crossAx val="841289104"/>
        <c:crosses val="autoZero"/>
        <c:auto val="1"/>
        <c:lblAlgn val="ctr"/>
        <c:lblOffset val="100"/>
        <c:noMultiLvlLbl val="0"/>
      </c:catAx>
      <c:valAx>
        <c:axId val="841289104"/>
        <c:scaling>
          <c:orientation val="minMax"/>
          <c:max val="1"/>
        </c:scaling>
        <c:delete val="1"/>
        <c:axPos val="b"/>
        <c:numFmt formatCode="0.0%" sourceLinked="1"/>
        <c:majorTickMark val="none"/>
        <c:minorTickMark val="none"/>
        <c:tickLblPos val="nextTo"/>
        <c:crossAx val="84128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037037037037083E-3"/>
          <c:y val="7.0385620915032684E-2"/>
          <c:w val="0.89722222222222214"/>
          <c:h val="0.86324789671447444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35BAD4"/>
            </a:solidFill>
            <a:ln>
              <a:noFill/>
            </a:ln>
            <a:effectLst/>
          </c:spPr>
          <c:invertIfNegative val="0"/>
          <c:val>
            <c:numRef>
              <c:f>Análisis!$G$29</c:f>
              <c:numCache>
                <c:formatCode>0.0%</c:formatCode>
                <c:ptCount val="1"/>
                <c:pt idx="0">
                  <c:v>0.20733795352629433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4-46BE-B663-1A34E87B74FC}"/>
            </c:ext>
          </c:extLst>
        </c:ser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Análisis!$H$29</c:f>
              <c:numCache>
                <c:formatCode>0.0%</c:formatCode>
                <c:ptCount val="1"/>
                <c:pt idx="0">
                  <c:v>0.79266204647370564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4-46BE-B663-1A34E87B7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41288624"/>
        <c:axId val="841289104"/>
      </c:barChart>
      <c:catAx>
        <c:axId val="841288624"/>
        <c:scaling>
          <c:orientation val="minMax"/>
        </c:scaling>
        <c:delete val="1"/>
        <c:axPos val="l"/>
        <c:majorTickMark val="none"/>
        <c:minorTickMark val="none"/>
        <c:tickLblPos val="nextTo"/>
        <c:crossAx val="841289104"/>
        <c:crosses val="autoZero"/>
        <c:auto val="1"/>
        <c:lblAlgn val="ctr"/>
        <c:lblOffset val="100"/>
        <c:noMultiLvlLbl val="0"/>
      </c:catAx>
      <c:valAx>
        <c:axId val="841289104"/>
        <c:scaling>
          <c:orientation val="minMax"/>
          <c:max val="1"/>
        </c:scaling>
        <c:delete val="1"/>
        <c:axPos val="b"/>
        <c:numFmt formatCode="0.0%" sourceLinked="1"/>
        <c:majorTickMark val="none"/>
        <c:minorTickMark val="none"/>
        <c:tickLblPos val="nextTo"/>
        <c:crossAx val="84128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7777777777776"/>
          <c:y val="0.11188808450633909"/>
          <c:w val="0.89722222222222214"/>
          <c:h val="0.86324789671447444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35BAD4"/>
            </a:solidFill>
            <a:ln>
              <a:noFill/>
            </a:ln>
            <a:effectLst/>
          </c:spPr>
          <c:invertIfNegative val="0"/>
          <c:val>
            <c:numRef>
              <c:f>Análisis!$G$30</c:f>
              <c:numCache>
                <c:formatCode>0.0%</c:formatCode>
                <c:ptCount val="1"/>
                <c:pt idx="0">
                  <c:v>0.19160211985324094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5-43FB-AE71-3C124A5C9DE5}"/>
            </c:ext>
          </c:extLst>
        </c:ser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Análisis!$H$30</c:f>
              <c:numCache>
                <c:formatCode>0.0%</c:formatCode>
                <c:ptCount val="1"/>
                <c:pt idx="0">
                  <c:v>0.80839788014675906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5-43FB-AE71-3C124A5C9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41288624"/>
        <c:axId val="841289104"/>
      </c:barChart>
      <c:catAx>
        <c:axId val="841288624"/>
        <c:scaling>
          <c:orientation val="minMax"/>
        </c:scaling>
        <c:delete val="1"/>
        <c:axPos val="l"/>
        <c:majorTickMark val="none"/>
        <c:minorTickMark val="none"/>
        <c:tickLblPos val="nextTo"/>
        <c:crossAx val="841289104"/>
        <c:crosses val="autoZero"/>
        <c:auto val="1"/>
        <c:lblAlgn val="ctr"/>
        <c:lblOffset val="100"/>
        <c:noMultiLvlLbl val="0"/>
      </c:catAx>
      <c:valAx>
        <c:axId val="841289104"/>
        <c:scaling>
          <c:orientation val="minMax"/>
          <c:max val="1"/>
        </c:scaling>
        <c:delete val="1"/>
        <c:axPos val="b"/>
        <c:numFmt formatCode="0.0%" sourceLinked="1"/>
        <c:majorTickMark val="none"/>
        <c:minorTickMark val="none"/>
        <c:tickLblPos val="nextTo"/>
        <c:crossAx val="84128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444444444444448E-2"/>
          <c:y val="0.10567207981154249"/>
          <c:w val="0.89722222222222214"/>
          <c:h val="0.86324789671447444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35BAD4"/>
            </a:solidFill>
            <a:ln>
              <a:noFill/>
            </a:ln>
            <a:effectLst/>
          </c:spPr>
          <c:invertIfNegative val="0"/>
          <c:val>
            <c:numRef>
              <c:f>Análisis!$G$32</c:f>
              <c:numCache>
                <c:formatCode>0.0%</c:formatCode>
                <c:ptCount val="1"/>
                <c:pt idx="0">
                  <c:v>0.35951895637994291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E-4493-98ED-AA2EAC427484}"/>
            </c:ext>
          </c:extLst>
        </c:ser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Análisis!$H$32</c:f>
              <c:numCache>
                <c:formatCode>0.0%</c:formatCode>
                <c:ptCount val="1"/>
                <c:pt idx="0">
                  <c:v>0.64048104362005709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E-4493-98ED-AA2EAC427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41288624"/>
        <c:axId val="841289104"/>
      </c:barChart>
      <c:catAx>
        <c:axId val="841288624"/>
        <c:scaling>
          <c:orientation val="minMax"/>
        </c:scaling>
        <c:delete val="1"/>
        <c:axPos val="l"/>
        <c:majorTickMark val="none"/>
        <c:minorTickMark val="none"/>
        <c:tickLblPos val="nextTo"/>
        <c:crossAx val="841289104"/>
        <c:crosses val="autoZero"/>
        <c:auto val="1"/>
        <c:lblAlgn val="ctr"/>
        <c:lblOffset val="100"/>
        <c:noMultiLvlLbl val="0"/>
      </c:catAx>
      <c:valAx>
        <c:axId val="841289104"/>
        <c:scaling>
          <c:orientation val="minMax"/>
          <c:max val="1"/>
        </c:scaling>
        <c:delete val="1"/>
        <c:axPos val="b"/>
        <c:numFmt formatCode="0.0%" sourceLinked="1"/>
        <c:majorTickMark val="none"/>
        <c:minorTickMark val="none"/>
        <c:tickLblPos val="nextTo"/>
        <c:crossAx val="84128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222222222222221E-2"/>
          <c:y val="0.13053609859072896"/>
          <c:w val="0.89722222222222214"/>
          <c:h val="0.86324789671447444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35BAD4"/>
            </a:solidFill>
            <a:ln>
              <a:noFill/>
            </a:ln>
            <a:effectLst/>
          </c:spPr>
          <c:invertIfNegative val="0"/>
          <c:val>
            <c:numRef>
              <c:f>Análisis!$G$38</c:f>
              <c:numCache>
                <c:formatCode>0.0%</c:formatCode>
                <c:ptCount val="1"/>
                <c:pt idx="0">
                  <c:v>0.3138605788830004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1-4F76-B63A-AEEFD64AD870}"/>
            </c:ext>
          </c:extLst>
        </c:ser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Análisis!$H$38</c:f>
              <c:numCache>
                <c:formatCode>0.0%</c:formatCode>
                <c:ptCount val="1"/>
                <c:pt idx="0">
                  <c:v>0.68613942111699955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1-4F76-B63A-AEEFD64AD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41288624"/>
        <c:axId val="841289104"/>
      </c:barChart>
      <c:catAx>
        <c:axId val="841288624"/>
        <c:scaling>
          <c:orientation val="minMax"/>
        </c:scaling>
        <c:delete val="1"/>
        <c:axPos val="l"/>
        <c:majorTickMark val="none"/>
        <c:minorTickMark val="none"/>
        <c:tickLblPos val="nextTo"/>
        <c:crossAx val="841289104"/>
        <c:crosses val="autoZero"/>
        <c:auto val="1"/>
        <c:lblAlgn val="ctr"/>
        <c:lblOffset val="100"/>
        <c:noMultiLvlLbl val="0"/>
      </c:catAx>
      <c:valAx>
        <c:axId val="841289104"/>
        <c:scaling>
          <c:orientation val="minMax"/>
          <c:max val="1"/>
        </c:scaling>
        <c:delete val="1"/>
        <c:axPos val="b"/>
        <c:numFmt formatCode="0.0%" sourceLinked="1"/>
        <c:majorTickMark val="none"/>
        <c:minorTickMark val="none"/>
        <c:tickLblPos val="nextTo"/>
        <c:crossAx val="84128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7777777777776"/>
          <c:y val="0.11188808450633909"/>
          <c:w val="0.89722222222222214"/>
          <c:h val="0.86324789671447444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35BAD4"/>
            </a:solidFill>
            <a:ln>
              <a:noFill/>
            </a:ln>
            <a:effectLst/>
          </c:spPr>
          <c:invertIfNegative val="0"/>
          <c:val>
            <c:numRef>
              <c:f>Análisis!$G$39</c:f>
              <c:numCache>
                <c:formatCode>0.0%</c:formatCode>
                <c:ptCount val="1"/>
                <c:pt idx="0">
                  <c:v>9.4158173664900119E-2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2-4690-86D5-B8B41017C080}"/>
            </c:ext>
          </c:extLst>
        </c:ser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Análisis!$H$39</c:f>
              <c:numCache>
                <c:formatCode>0.0%</c:formatCode>
                <c:ptCount val="1"/>
                <c:pt idx="0">
                  <c:v>0.90584182633509991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2-4690-86D5-B8B41017C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41288624"/>
        <c:axId val="841289104"/>
      </c:barChart>
      <c:catAx>
        <c:axId val="841288624"/>
        <c:scaling>
          <c:orientation val="minMax"/>
        </c:scaling>
        <c:delete val="1"/>
        <c:axPos val="l"/>
        <c:majorTickMark val="none"/>
        <c:minorTickMark val="none"/>
        <c:tickLblPos val="nextTo"/>
        <c:crossAx val="841289104"/>
        <c:crosses val="autoZero"/>
        <c:auto val="1"/>
        <c:lblAlgn val="ctr"/>
        <c:lblOffset val="100"/>
        <c:noMultiLvlLbl val="0"/>
      </c:catAx>
      <c:valAx>
        <c:axId val="841289104"/>
        <c:scaling>
          <c:orientation val="minMax"/>
          <c:max val="1"/>
        </c:scaling>
        <c:delete val="1"/>
        <c:axPos val="b"/>
        <c:numFmt formatCode="0.0%" sourceLinked="1"/>
        <c:majorTickMark val="none"/>
        <c:minorTickMark val="none"/>
        <c:tickLblPos val="nextTo"/>
        <c:crossAx val="84128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500000000000018E-2"/>
          <c:y val="0.11188888888888888"/>
          <c:w val="0.89722222222222214"/>
          <c:h val="0.86324789671447444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35BAD4"/>
            </a:solidFill>
            <a:ln>
              <a:noFill/>
            </a:ln>
            <a:effectLst/>
          </c:spPr>
          <c:invertIfNegative val="0"/>
          <c:val>
            <c:numRef>
              <c:f>Análisis!$G$26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5-4A87-8F84-8BF6412CC1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Análisis!$H$26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5-4A87-8F84-8BF6412CC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41288624"/>
        <c:axId val="841289104"/>
      </c:barChart>
      <c:catAx>
        <c:axId val="841288624"/>
        <c:scaling>
          <c:orientation val="minMax"/>
        </c:scaling>
        <c:delete val="1"/>
        <c:axPos val="l"/>
        <c:majorTickMark val="none"/>
        <c:minorTickMark val="none"/>
        <c:tickLblPos val="nextTo"/>
        <c:crossAx val="841289104"/>
        <c:crosses val="autoZero"/>
        <c:auto val="1"/>
        <c:lblAlgn val="ctr"/>
        <c:lblOffset val="100"/>
        <c:noMultiLvlLbl val="0"/>
      </c:catAx>
      <c:valAx>
        <c:axId val="841289104"/>
        <c:scaling>
          <c:orientation val="minMax"/>
          <c:max val="1"/>
        </c:scaling>
        <c:delete val="1"/>
        <c:axPos val="b"/>
        <c:numFmt formatCode="0.0%" sourceLinked="1"/>
        <c:majorTickMark val="none"/>
        <c:minorTickMark val="none"/>
        <c:tickLblPos val="nextTo"/>
        <c:crossAx val="84128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2EFAF89A-561E-44AF-B448-5B95C34D7094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9.xml"/><Relationship Id="rId18" Type="http://schemas.openxmlformats.org/officeDocument/2006/relationships/chart" Target="../charts/chart13.xml"/><Relationship Id="rId3" Type="http://schemas.openxmlformats.org/officeDocument/2006/relationships/image" Target="../media/image2.svg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17" Type="http://schemas.openxmlformats.org/officeDocument/2006/relationships/chart" Target="../charts/chart12.xml"/><Relationship Id="rId2" Type="http://schemas.openxmlformats.org/officeDocument/2006/relationships/image" Target="../media/image1.png"/><Relationship Id="rId16" Type="http://schemas.openxmlformats.org/officeDocument/2006/relationships/chart" Target="../charts/chart11.xml"/><Relationship Id="rId20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11" Type="http://schemas.openxmlformats.org/officeDocument/2006/relationships/chart" Target="../charts/chart7.xml"/><Relationship Id="rId5" Type="http://schemas.openxmlformats.org/officeDocument/2006/relationships/image" Target="../media/image4.svg"/><Relationship Id="rId15" Type="http://schemas.openxmlformats.org/officeDocument/2006/relationships/chart" Target="../charts/chart10.xml"/><Relationship Id="rId10" Type="http://schemas.openxmlformats.org/officeDocument/2006/relationships/chart" Target="../charts/chart6.xml"/><Relationship Id="rId19" Type="http://schemas.openxmlformats.org/officeDocument/2006/relationships/chart" Target="../charts/chart14.xml"/><Relationship Id="rId4" Type="http://schemas.openxmlformats.org/officeDocument/2006/relationships/image" Target="../media/image3.png"/><Relationship Id="rId9" Type="http://schemas.openxmlformats.org/officeDocument/2006/relationships/chart" Target="../charts/chart5.xml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0</xdr:row>
      <xdr:rowOff>66675</xdr:rowOff>
    </xdr:from>
    <xdr:to>
      <xdr:col>6</xdr:col>
      <xdr:colOff>476250</xdr:colOff>
      <xdr:row>3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AB1B407-8CD9-C896-2A6B-59B3E8FFB9CA}"/>
            </a:ext>
          </a:extLst>
        </xdr:cNvPr>
        <xdr:cNvSpPr txBox="1"/>
      </xdr:nvSpPr>
      <xdr:spPr>
        <a:xfrm>
          <a:off x="400049" y="66675"/>
          <a:ext cx="4648201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 b="1">
              <a:gradFill flip="none" rotWithShape="1">
                <a:gsLst>
                  <a:gs pos="0">
                    <a:srgbClr val="F76489"/>
                  </a:gs>
                  <a:gs pos="50000">
                    <a:srgbClr val="CA61B6"/>
                  </a:gs>
                  <a:gs pos="100000">
                    <a:srgbClr val="8C5CC7"/>
                  </a:gs>
                </a:gsLst>
                <a:lin ang="0" scaled="1"/>
                <a:tileRect/>
              </a:gradFill>
              <a:latin typeface="Arial" panose="020B0604020202020204" pitchFamily="34" charset="0"/>
              <a:cs typeface="Arial" panose="020B0604020202020204" pitchFamily="34" charset="0"/>
            </a:rPr>
            <a:t>Panel de Estado</a:t>
          </a:r>
          <a:r>
            <a:rPr lang="es-ES" sz="1600" b="1" baseline="0">
              <a:gradFill flip="none" rotWithShape="1">
                <a:gsLst>
                  <a:gs pos="0">
                    <a:srgbClr val="F76489"/>
                  </a:gs>
                  <a:gs pos="50000">
                    <a:srgbClr val="CA61B6"/>
                  </a:gs>
                  <a:gs pos="100000">
                    <a:srgbClr val="8C5CC7"/>
                  </a:gs>
                </a:gsLst>
                <a:lin ang="0" scaled="1"/>
                <a:tileRect/>
              </a:gradFill>
              <a:latin typeface="Arial" panose="020B0604020202020204" pitchFamily="34" charset="0"/>
              <a:cs typeface="Arial" panose="020B0604020202020204" pitchFamily="34" charset="0"/>
            </a:rPr>
            <a:t> de Resultado - Período 2023</a:t>
          </a:r>
          <a:endParaRPr lang="es-ES" sz="1600" b="1">
            <a:gradFill flip="none" rotWithShape="1">
              <a:gsLst>
                <a:gs pos="0">
                  <a:srgbClr val="F76489"/>
                </a:gs>
                <a:gs pos="50000">
                  <a:srgbClr val="CA61B6"/>
                </a:gs>
                <a:gs pos="100000">
                  <a:srgbClr val="8C5CC7"/>
                </a:gs>
              </a:gsLst>
              <a:lin ang="0" scaled="1"/>
              <a:tileRect/>
            </a:gra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219075</xdr:colOff>
      <xdr:row>4</xdr:row>
      <xdr:rowOff>28575</xdr:rowOff>
    </xdr:from>
    <xdr:to>
      <xdr:col>3</xdr:col>
      <xdr:colOff>228600</xdr:colOff>
      <xdr:row>6</xdr:row>
      <xdr:rowOff>76200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1B2DA68-27CE-13C8-613F-23BD632E7ACA}"/>
            </a:ext>
          </a:extLst>
        </xdr:cNvPr>
        <xdr:cNvSpPr txBox="1"/>
      </xdr:nvSpPr>
      <xdr:spPr>
        <a:xfrm>
          <a:off x="981075" y="790575"/>
          <a:ext cx="1533525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 b="1">
              <a:latin typeface="Arial" panose="020B0604020202020204" pitchFamily="34" charset="0"/>
              <a:cs typeface="Arial" panose="020B0604020202020204" pitchFamily="34" charset="0"/>
            </a:rPr>
            <a:t>Utilidad Neta</a:t>
          </a:r>
        </a:p>
      </xdr:txBody>
    </xdr:sp>
    <xdr:clientData/>
  </xdr:twoCellAnchor>
  <xdr:twoCellAnchor>
    <xdr:from>
      <xdr:col>1</xdr:col>
      <xdr:colOff>47625</xdr:colOff>
      <xdr:row>5</xdr:row>
      <xdr:rowOff>104775</xdr:rowOff>
    </xdr:from>
    <xdr:to>
      <xdr:col>3</xdr:col>
      <xdr:colOff>123825</xdr:colOff>
      <xdr:row>7</xdr:row>
      <xdr:rowOff>152400</xdr:rowOff>
    </xdr:to>
    <xdr:sp macro="" textlink="Análisis!E40">
      <xdr:nvSpPr>
        <xdr:cNvPr id="4" name="CuadroTexto 3">
          <a:extLst>
            <a:ext uri="{FF2B5EF4-FFF2-40B4-BE49-F238E27FC236}">
              <a16:creationId xmlns:a16="http://schemas.microsoft.com/office/drawing/2014/main" id="{15208DEE-79E2-4B45-B60D-76666FC5BDDA}"/>
            </a:ext>
          </a:extLst>
        </xdr:cNvPr>
        <xdr:cNvSpPr txBox="1"/>
      </xdr:nvSpPr>
      <xdr:spPr>
        <a:xfrm>
          <a:off x="809625" y="1057275"/>
          <a:ext cx="1600200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D7A89872-4AF7-4661-9C63-E5E1F97AA5E2}" type="TxLink">
            <a:rPr lang="en-US" sz="2400" b="1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 107.786 </a:t>
          </a:fld>
          <a:endParaRPr lang="es-ES" sz="28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390525</xdr:colOff>
      <xdr:row>5</xdr:row>
      <xdr:rowOff>133350</xdr:rowOff>
    </xdr:from>
    <xdr:to>
      <xdr:col>5</xdr:col>
      <xdr:colOff>438151</xdr:colOff>
      <xdr:row>7</xdr:row>
      <xdr:rowOff>180975</xdr:rowOff>
    </xdr:to>
    <xdr:sp macro="" textlink="Análisis!G40">
      <xdr:nvSpPr>
        <xdr:cNvPr id="5" name="CuadroTexto 4">
          <a:extLst>
            <a:ext uri="{FF2B5EF4-FFF2-40B4-BE49-F238E27FC236}">
              <a16:creationId xmlns:a16="http://schemas.microsoft.com/office/drawing/2014/main" id="{FCC163E9-2AF1-4865-A421-C9E3ACCFDE22}"/>
            </a:ext>
          </a:extLst>
        </xdr:cNvPr>
        <xdr:cNvSpPr txBox="1"/>
      </xdr:nvSpPr>
      <xdr:spPr>
        <a:xfrm>
          <a:off x="3438525" y="1085850"/>
          <a:ext cx="809626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B429105D-0C9E-4567-AF9E-027F32745AB0}" type="TxLink">
            <a:rPr lang="en-US" sz="1600" b="1" i="0" u="none" strike="noStrike">
              <a:solidFill>
                <a:srgbClr val="35BAD4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22,0%</a:t>
          </a:fld>
          <a:endParaRPr lang="en-US" sz="2000" b="1" i="0" u="none" strike="noStrike">
            <a:solidFill>
              <a:srgbClr val="35BAD4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</xdr:col>
      <xdr:colOff>523875</xdr:colOff>
      <xdr:row>8</xdr:row>
      <xdr:rowOff>0</xdr:rowOff>
    </xdr:from>
    <xdr:to>
      <xdr:col>4</xdr:col>
      <xdr:colOff>200024</xdr:colOff>
      <xdr:row>9</xdr:row>
      <xdr:rowOff>66675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609BC4F1-4B67-416E-A5B6-0ACC4E72C334}"/>
            </a:ext>
          </a:extLst>
        </xdr:cNvPr>
        <xdr:cNvSpPr txBox="1"/>
      </xdr:nvSpPr>
      <xdr:spPr>
        <a:xfrm>
          <a:off x="2047875" y="1524000"/>
          <a:ext cx="1200149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>
              <a:solidFill>
                <a:srgbClr val="35BAD4"/>
              </a:solidFill>
              <a:latin typeface="Arial" panose="020B0604020202020204" pitchFamily="34" charset="0"/>
              <a:cs typeface="Arial" panose="020B0604020202020204" pitchFamily="34" charset="0"/>
            </a:rPr>
            <a:t>Margen</a:t>
          </a:r>
          <a:r>
            <a:rPr lang="es-ES" sz="1100" b="1" baseline="0">
              <a:solidFill>
                <a:srgbClr val="35BAD4"/>
              </a:solidFill>
              <a:latin typeface="Arial" panose="020B0604020202020204" pitchFamily="34" charset="0"/>
              <a:cs typeface="Arial" panose="020B0604020202020204" pitchFamily="34" charset="0"/>
            </a:rPr>
            <a:t> Neto%</a:t>
          </a:r>
          <a:endParaRPr lang="es-ES" sz="1100" b="1">
            <a:solidFill>
              <a:srgbClr val="35BAD4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76200</xdr:colOff>
      <xdr:row>3</xdr:row>
      <xdr:rowOff>152400</xdr:rowOff>
    </xdr:from>
    <xdr:to>
      <xdr:col>5</xdr:col>
      <xdr:colOff>590549</xdr:colOff>
      <xdr:row>9</xdr:row>
      <xdr:rowOff>28575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80DEDE6-392C-453C-ABD7-EE3411273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180975</xdr:colOff>
      <xdr:row>4</xdr:row>
      <xdr:rowOff>38099</xdr:rowOff>
    </xdr:from>
    <xdr:to>
      <xdr:col>1</xdr:col>
      <xdr:colOff>180975</xdr:colOff>
      <xdr:row>7</xdr:row>
      <xdr:rowOff>152400</xdr:rowOff>
    </xdr:to>
    <xdr:pic>
      <xdr:nvPicPr>
        <xdr:cNvPr id="11" name="Gráfico 10" descr="Cuadernos de notas y cuadrículas con lápiz">
          <a:extLst>
            <a:ext uri="{FF2B5EF4-FFF2-40B4-BE49-F238E27FC236}">
              <a16:creationId xmlns:a16="http://schemas.microsoft.com/office/drawing/2014/main" id="{1D61CD43-DB99-638E-E6F2-AA23AE0D7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80975" y="800099"/>
          <a:ext cx="762000" cy="685801"/>
        </a:xfrm>
        <a:prstGeom prst="rect">
          <a:avLst/>
        </a:prstGeom>
      </xdr:spPr>
    </xdr:pic>
    <xdr:clientData/>
  </xdr:twoCellAnchor>
  <xdr:twoCellAnchor editAs="oneCell">
    <xdr:from>
      <xdr:col>0</xdr:col>
      <xdr:colOff>607200</xdr:colOff>
      <xdr:row>6</xdr:row>
      <xdr:rowOff>35700</xdr:rowOff>
    </xdr:from>
    <xdr:to>
      <xdr:col>1</xdr:col>
      <xdr:colOff>161925</xdr:colOff>
      <xdr:row>7</xdr:row>
      <xdr:rowOff>161925</xdr:rowOff>
    </xdr:to>
    <xdr:pic>
      <xdr:nvPicPr>
        <xdr:cNvPr id="13" name="Gráfico 12" descr="Monedas con relleno sólido">
          <a:extLst>
            <a:ext uri="{FF2B5EF4-FFF2-40B4-BE49-F238E27FC236}">
              <a16:creationId xmlns:a16="http://schemas.microsoft.com/office/drawing/2014/main" id="{1679F3DB-3803-59AC-C17D-54A5D51B2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607200" y="1178700"/>
          <a:ext cx="316725" cy="316725"/>
        </a:xfrm>
        <a:prstGeom prst="rect">
          <a:avLst/>
        </a:prstGeom>
      </xdr:spPr>
    </xdr:pic>
    <xdr:clientData/>
  </xdr:twoCellAnchor>
  <xdr:twoCellAnchor>
    <xdr:from>
      <xdr:col>0</xdr:col>
      <xdr:colOff>180975</xdr:colOff>
      <xdr:row>9</xdr:row>
      <xdr:rowOff>152400</xdr:rowOff>
    </xdr:from>
    <xdr:to>
      <xdr:col>5</xdr:col>
      <xdr:colOff>510975</xdr:colOff>
      <xdr:row>9</xdr:row>
      <xdr:rowOff>152400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E6288015-9180-E008-59D8-FF6CACC96830}"/>
            </a:ext>
          </a:extLst>
        </xdr:cNvPr>
        <xdr:cNvCxnSpPr/>
      </xdr:nvCxnSpPr>
      <xdr:spPr>
        <a:xfrm flipV="1">
          <a:off x="180975" y="1866900"/>
          <a:ext cx="4140000" cy="0"/>
        </a:xfrm>
        <a:prstGeom prst="line">
          <a:avLst/>
        </a:prstGeom>
        <a:ln w="38100">
          <a:solidFill>
            <a:srgbClr val="F7648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11</xdr:row>
      <xdr:rowOff>0</xdr:rowOff>
    </xdr:from>
    <xdr:to>
      <xdr:col>2</xdr:col>
      <xdr:colOff>0</xdr:colOff>
      <xdr:row>12</xdr:row>
      <xdr:rowOff>95250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B903913A-476E-4743-7E0C-E210CA9559BA}"/>
            </a:ext>
          </a:extLst>
        </xdr:cNvPr>
        <xdr:cNvSpPr txBox="1"/>
      </xdr:nvSpPr>
      <xdr:spPr>
        <a:xfrm>
          <a:off x="0" y="2095500"/>
          <a:ext cx="15240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latin typeface="Arial" panose="020B0604020202020204" pitchFamily="34" charset="0"/>
              <a:cs typeface="Arial" panose="020B0604020202020204" pitchFamily="34" charset="0"/>
            </a:rPr>
            <a:t>Ventas Netas</a:t>
          </a:r>
        </a:p>
      </xdr:txBody>
    </xdr:sp>
    <xdr:clientData/>
  </xdr:twoCellAnchor>
  <xdr:twoCellAnchor>
    <xdr:from>
      <xdr:col>0</xdr:col>
      <xdr:colOff>0</xdr:colOff>
      <xdr:row>12</xdr:row>
      <xdr:rowOff>104775</xdr:rowOff>
    </xdr:from>
    <xdr:to>
      <xdr:col>2</xdr:col>
      <xdr:colOff>0</xdr:colOff>
      <xdr:row>13</xdr:row>
      <xdr:rowOff>104775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7D844A71-131E-440E-AE6E-93538A5F3C1F}"/>
            </a:ext>
          </a:extLst>
        </xdr:cNvPr>
        <xdr:cNvSpPr txBox="1"/>
      </xdr:nvSpPr>
      <xdr:spPr>
        <a:xfrm>
          <a:off x="0" y="2390775"/>
          <a:ext cx="15240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latin typeface="Arial" panose="020B0604020202020204" pitchFamily="34" charset="0"/>
              <a:cs typeface="Arial" panose="020B0604020202020204" pitchFamily="34" charset="0"/>
            </a:rPr>
            <a:t>Costo</a:t>
          </a:r>
          <a:r>
            <a:rPr lang="es-ES" sz="1100" baseline="0">
              <a:latin typeface="Arial" panose="020B0604020202020204" pitchFamily="34" charset="0"/>
              <a:cs typeface="Arial" panose="020B0604020202020204" pitchFamily="34" charset="0"/>
            </a:rPr>
            <a:t> de ventas</a:t>
          </a:r>
          <a:endParaRPr lang="es-E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14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DCE4E554-D983-4B83-8512-6F9F1C3A3AF2}"/>
            </a:ext>
          </a:extLst>
        </xdr:cNvPr>
        <xdr:cNvSpPr txBox="1"/>
      </xdr:nvSpPr>
      <xdr:spPr>
        <a:xfrm>
          <a:off x="0" y="2667000"/>
          <a:ext cx="15240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latin typeface="Arial" panose="020B0604020202020204" pitchFamily="34" charset="0"/>
              <a:cs typeface="Arial" panose="020B0604020202020204" pitchFamily="34" charset="0"/>
            </a:rPr>
            <a:t>Utilidad</a:t>
          </a:r>
          <a:r>
            <a:rPr lang="es-ES" sz="1100" baseline="0">
              <a:latin typeface="Arial" panose="020B0604020202020204" pitchFamily="34" charset="0"/>
              <a:cs typeface="Arial" panose="020B0604020202020204" pitchFamily="34" charset="0"/>
            </a:rPr>
            <a:t> Bruta</a:t>
          </a:r>
          <a:endParaRPr lang="es-E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15</xdr:row>
      <xdr:rowOff>76199</xdr:rowOff>
    </xdr:from>
    <xdr:to>
      <xdr:col>2</xdr:col>
      <xdr:colOff>0</xdr:colOff>
      <xdr:row>16</xdr:row>
      <xdr:rowOff>76199</xdr:rowOff>
    </xdr:to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2723B193-C15F-4165-A834-830E1DD1EB62}"/>
            </a:ext>
          </a:extLst>
        </xdr:cNvPr>
        <xdr:cNvSpPr txBox="1"/>
      </xdr:nvSpPr>
      <xdr:spPr>
        <a:xfrm>
          <a:off x="0" y="2933699"/>
          <a:ext cx="15240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latin typeface="Arial" panose="020B0604020202020204" pitchFamily="34" charset="0"/>
              <a:cs typeface="Arial" panose="020B0604020202020204" pitchFamily="34" charset="0"/>
            </a:rPr>
            <a:t>Gastos</a:t>
          </a:r>
          <a:r>
            <a:rPr lang="es-ES" sz="1100" baseline="0">
              <a:latin typeface="Arial" panose="020B0604020202020204" pitchFamily="34" charset="0"/>
              <a:cs typeface="Arial" panose="020B0604020202020204" pitchFamily="34" charset="0"/>
            </a:rPr>
            <a:t> de ventas</a:t>
          </a:r>
          <a:endParaRPr lang="es-E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16</xdr:row>
      <xdr:rowOff>180975</xdr:rowOff>
    </xdr:from>
    <xdr:to>
      <xdr:col>3</xdr:col>
      <xdr:colOff>0</xdr:colOff>
      <xdr:row>18</xdr:row>
      <xdr:rowOff>95250</xdr:rowOff>
    </xdr:to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E3B05483-605B-4A3D-BCD5-2719597FCA01}"/>
            </a:ext>
          </a:extLst>
        </xdr:cNvPr>
        <xdr:cNvSpPr txBox="1"/>
      </xdr:nvSpPr>
      <xdr:spPr>
        <a:xfrm>
          <a:off x="0" y="3228975"/>
          <a:ext cx="2286000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latin typeface="Arial" panose="020B0604020202020204" pitchFamily="34" charset="0"/>
              <a:cs typeface="Arial" panose="020B0604020202020204" pitchFamily="34" charset="0"/>
            </a:rPr>
            <a:t>Gastos</a:t>
          </a:r>
          <a:r>
            <a:rPr lang="es-ES" sz="1100" baseline="0">
              <a:latin typeface="Arial" panose="020B0604020202020204" pitchFamily="34" charset="0"/>
              <a:cs typeface="Arial" panose="020B0604020202020204" pitchFamily="34" charset="0"/>
            </a:rPr>
            <a:t> Administrativos</a:t>
          </a:r>
          <a:endParaRPr lang="es-E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18</xdr:row>
      <xdr:rowOff>95250</xdr:rowOff>
    </xdr:from>
    <xdr:to>
      <xdr:col>2</xdr:col>
      <xdr:colOff>0</xdr:colOff>
      <xdr:row>19</xdr:row>
      <xdr:rowOff>95250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AFBD8B18-76EB-464D-A7E7-07A76880AEB4}"/>
            </a:ext>
          </a:extLst>
        </xdr:cNvPr>
        <xdr:cNvSpPr txBox="1"/>
      </xdr:nvSpPr>
      <xdr:spPr>
        <a:xfrm>
          <a:off x="0" y="3524250"/>
          <a:ext cx="15240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latin typeface="Arial" panose="020B0604020202020204" pitchFamily="34" charset="0"/>
              <a:cs typeface="Arial" panose="020B0604020202020204" pitchFamily="34" charset="0"/>
            </a:rPr>
            <a:t>Utilidad</a:t>
          </a:r>
          <a:r>
            <a:rPr lang="es-ES" sz="1100" baseline="0">
              <a:latin typeface="Arial" panose="020B0604020202020204" pitchFamily="34" charset="0"/>
              <a:cs typeface="Arial" panose="020B0604020202020204" pitchFamily="34" charset="0"/>
            </a:rPr>
            <a:t> Operacional</a:t>
          </a:r>
          <a:endParaRPr lang="es-E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19</xdr:row>
      <xdr:rowOff>142876</xdr:rowOff>
    </xdr:from>
    <xdr:to>
      <xdr:col>2</xdr:col>
      <xdr:colOff>457200</xdr:colOff>
      <xdr:row>20</xdr:row>
      <xdr:rowOff>152401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5FED2BF7-E0A7-44FA-800C-30400D7E2E52}"/>
            </a:ext>
          </a:extLst>
        </xdr:cNvPr>
        <xdr:cNvSpPr txBox="1"/>
      </xdr:nvSpPr>
      <xdr:spPr>
        <a:xfrm>
          <a:off x="0" y="3762376"/>
          <a:ext cx="1981200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latin typeface="Arial" panose="020B0604020202020204" pitchFamily="34" charset="0"/>
              <a:cs typeface="Arial" panose="020B0604020202020204" pitchFamily="34" charset="0"/>
            </a:rPr>
            <a:t>Utilidad</a:t>
          </a:r>
          <a:r>
            <a:rPr lang="es-ES" sz="1100" baseline="0">
              <a:latin typeface="Arial" panose="020B0604020202020204" pitchFamily="34" charset="0"/>
              <a:cs typeface="Arial" panose="020B0604020202020204" pitchFamily="34" charset="0"/>
            </a:rPr>
            <a:t> antes de Impuestos</a:t>
          </a:r>
          <a:endParaRPr lang="es-E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295275</xdr:colOff>
      <xdr:row>10</xdr:row>
      <xdr:rowOff>133350</xdr:rowOff>
    </xdr:from>
    <xdr:to>
      <xdr:col>3</xdr:col>
      <xdr:colOff>266700</xdr:colOff>
      <xdr:row>12</xdr:row>
      <xdr:rowOff>9525</xdr:rowOff>
    </xdr:to>
    <xdr:sp macro="" textlink="Análisis!E26">
      <xdr:nvSpPr>
        <xdr:cNvPr id="8" name="CuadroTexto 7">
          <a:extLst>
            <a:ext uri="{FF2B5EF4-FFF2-40B4-BE49-F238E27FC236}">
              <a16:creationId xmlns:a16="http://schemas.microsoft.com/office/drawing/2014/main" id="{679561CA-512D-A4A5-F4DD-87770B0DC486}"/>
            </a:ext>
          </a:extLst>
        </xdr:cNvPr>
        <xdr:cNvSpPr txBox="1"/>
      </xdr:nvSpPr>
      <xdr:spPr>
        <a:xfrm>
          <a:off x="1819275" y="2038350"/>
          <a:ext cx="73342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28C2D6E-608F-4DC0-BB26-8EED2FFE5459}" type="TxLink">
            <a:rPr lang="en-US" sz="1100" b="0" i="0" u="none" strike="noStrike">
              <a:solidFill>
                <a:srgbClr val="000000"/>
              </a:solidFill>
              <a:latin typeface="Segoe UI"/>
              <a:cs typeface="Segoe UI"/>
            </a:rPr>
            <a:pPr/>
            <a:t> 490.600 </a:t>
          </a:fld>
          <a:endParaRPr lang="es-ES" sz="1100"/>
        </a:p>
      </xdr:txBody>
    </xdr:sp>
    <xdr:clientData/>
  </xdr:twoCellAnchor>
  <xdr:twoCellAnchor>
    <xdr:from>
      <xdr:col>2</xdr:col>
      <xdr:colOff>295275</xdr:colOff>
      <xdr:row>12</xdr:row>
      <xdr:rowOff>47625</xdr:rowOff>
    </xdr:from>
    <xdr:to>
      <xdr:col>3</xdr:col>
      <xdr:colOff>361950</xdr:colOff>
      <xdr:row>13</xdr:row>
      <xdr:rowOff>133350</xdr:rowOff>
    </xdr:to>
    <xdr:sp macro="" textlink="Análisis!E27">
      <xdr:nvSpPr>
        <xdr:cNvPr id="9" name="CuadroTexto 8">
          <a:extLst>
            <a:ext uri="{FF2B5EF4-FFF2-40B4-BE49-F238E27FC236}">
              <a16:creationId xmlns:a16="http://schemas.microsoft.com/office/drawing/2014/main" id="{37E080CD-86DD-426C-A923-AB4DB637251F}"/>
            </a:ext>
          </a:extLst>
        </xdr:cNvPr>
        <xdr:cNvSpPr txBox="1"/>
      </xdr:nvSpPr>
      <xdr:spPr>
        <a:xfrm>
          <a:off x="1819275" y="2333625"/>
          <a:ext cx="828675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189CDB-7C1D-4536-8D3C-1EBD9CCF7BAD}" type="TxLink">
            <a:rPr lang="en-US" sz="1100" b="0" i="0" u="none" strike="noStrike">
              <a:solidFill>
                <a:srgbClr val="000000"/>
              </a:solidFill>
              <a:latin typeface="Segoe UI"/>
              <a:cs typeface="Segoe UI"/>
            </a:rPr>
            <a:pPr/>
            <a:t> 118.500 </a:t>
          </a:fld>
          <a:endParaRPr lang="es-ES" sz="1100"/>
        </a:p>
      </xdr:txBody>
    </xdr:sp>
    <xdr:clientData/>
  </xdr:twoCellAnchor>
  <xdr:twoCellAnchor>
    <xdr:from>
      <xdr:col>2</xdr:col>
      <xdr:colOff>295275</xdr:colOff>
      <xdr:row>14</xdr:row>
      <xdr:rowOff>0</xdr:rowOff>
    </xdr:from>
    <xdr:to>
      <xdr:col>3</xdr:col>
      <xdr:colOff>361950</xdr:colOff>
      <xdr:row>15</xdr:row>
      <xdr:rowOff>66675</xdr:rowOff>
    </xdr:to>
    <xdr:sp macro="" textlink="Análisis!E28">
      <xdr:nvSpPr>
        <xdr:cNvPr id="10" name="CuadroTexto 9">
          <a:extLst>
            <a:ext uri="{FF2B5EF4-FFF2-40B4-BE49-F238E27FC236}">
              <a16:creationId xmlns:a16="http://schemas.microsoft.com/office/drawing/2014/main" id="{0E008216-AD31-46B5-841C-A0A6063F120F}"/>
            </a:ext>
          </a:extLst>
        </xdr:cNvPr>
        <xdr:cNvSpPr txBox="1"/>
      </xdr:nvSpPr>
      <xdr:spPr>
        <a:xfrm>
          <a:off x="1819275" y="2667000"/>
          <a:ext cx="82867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D1ADAF2-0750-4B5B-B261-FF70C960F723}" type="TxLink">
            <a:rPr lang="en-US" sz="1100" b="1" i="0" u="none" strike="noStrike">
              <a:solidFill>
                <a:srgbClr val="000000"/>
              </a:solidFill>
              <a:latin typeface="Segoe UI"/>
              <a:cs typeface="Segoe UI"/>
            </a:rPr>
            <a:pPr/>
            <a:t> 372.100 </a:t>
          </a:fld>
          <a:endParaRPr lang="es-ES" sz="1100"/>
        </a:p>
      </xdr:txBody>
    </xdr:sp>
    <xdr:clientData/>
  </xdr:twoCellAnchor>
  <xdr:twoCellAnchor>
    <xdr:from>
      <xdr:col>2</xdr:col>
      <xdr:colOff>295275</xdr:colOff>
      <xdr:row>15</xdr:row>
      <xdr:rowOff>85725</xdr:rowOff>
    </xdr:from>
    <xdr:to>
      <xdr:col>3</xdr:col>
      <xdr:colOff>266700</xdr:colOff>
      <xdr:row>16</xdr:row>
      <xdr:rowOff>180975</xdr:rowOff>
    </xdr:to>
    <xdr:sp macro="" textlink="Análisis!E29">
      <xdr:nvSpPr>
        <xdr:cNvPr id="12" name="CuadroTexto 11">
          <a:extLst>
            <a:ext uri="{FF2B5EF4-FFF2-40B4-BE49-F238E27FC236}">
              <a16:creationId xmlns:a16="http://schemas.microsoft.com/office/drawing/2014/main" id="{922547CD-A61F-4728-BC00-CD0623166241}"/>
            </a:ext>
          </a:extLst>
        </xdr:cNvPr>
        <xdr:cNvSpPr txBox="1"/>
      </xdr:nvSpPr>
      <xdr:spPr>
        <a:xfrm>
          <a:off x="1819275" y="2943225"/>
          <a:ext cx="73342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8514B3A-2BB1-49BA-923D-A3E1E5D7FFD8}" type="TxLink">
            <a:rPr lang="en-US" sz="1100" b="0" i="0" u="none" strike="noStrike">
              <a:solidFill>
                <a:srgbClr val="000000"/>
              </a:solidFill>
              <a:latin typeface="Segoe UI"/>
              <a:cs typeface="Segoe UI"/>
            </a:rPr>
            <a:pPr/>
            <a:t> 101.720 </a:t>
          </a:fld>
          <a:endParaRPr lang="es-ES" sz="1100"/>
        </a:p>
      </xdr:txBody>
    </xdr:sp>
    <xdr:clientData/>
  </xdr:twoCellAnchor>
  <xdr:twoCellAnchor>
    <xdr:from>
      <xdr:col>2</xdr:col>
      <xdr:colOff>295275</xdr:colOff>
      <xdr:row>16</xdr:row>
      <xdr:rowOff>171450</xdr:rowOff>
    </xdr:from>
    <xdr:to>
      <xdr:col>3</xdr:col>
      <xdr:colOff>209550</xdr:colOff>
      <xdr:row>18</xdr:row>
      <xdr:rowOff>38100</xdr:rowOff>
    </xdr:to>
    <xdr:sp macro="" textlink="Análisis!E30">
      <xdr:nvSpPr>
        <xdr:cNvPr id="14" name="CuadroTexto 13">
          <a:extLst>
            <a:ext uri="{FF2B5EF4-FFF2-40B4-BE49-F238E27FC236}">
              <a16:creationId xmlns:a16="http://schemas.microsoft.com/office/drawing/2014/main" id="{B01F6389-30D1-4EF7-90C7-DE6213BE5672}"/>
            </a:ext>
          </a:extLst>
        </xdr:cNvPr>
        <xdr:cNvSpPr txBox="1"/>
      </xdr:nvSpPr>
      <xdr:spPr>
        <a:xfrm>
          <a:off x="1819275" y="3219450"/>
          <a:ext cx="676275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CFB27AD-C9A9-4E8E-A500-654E4DF7D7BC}" type="TxLink">
            <a:rPr lang="en-US" sz="1100" b="0" i="0" u="none" strike="noStrike">
              <a:solidFill>
                <a:srgbClr val="000000"/>
              </a:solidFill>
              <a:latin typeface="Segoe UI"/>
              <a:cs typeface="Segoe UI"/>
            </a:rPr>
            <a:pPr/>
            <a:t> 94.000 </a:t>
          </a:fld>
          <a:endParaRPr lang="es-ES" sz="1100"/>
        </a:p>
      </xdr:txBody>
    </xdr:sp>
    <xdr:clientData/>
  </xdr:twoCellAnchor>
  <xdr:twoCellAnchor>
    <xdr:from>
      <xdr:col>2</xdr:col>
      <xdr:colOff>295275</xdr:colOff>
      <xdr:row>18</xdr:row>
      <xdr:rowOff>66676</xdr:rowOff>
    </xdr:from>
    <xdr:to>
      <xdr:col>3</xdr:col>
      <xdr:colOff>304800</xdr:colOff>
      <xdr:row>19</xdr:row>
      <xdr:rowOff>142876</xdr:rowOff>
    </xdr:to>
    <xdr:sp macro="" textlink="Análisis!E32">
      <xdr:nvSpPr>
        <xdr:cNvPr id="15" name="CuadroTexto 14">
          <a:extLst>
            <a:ext uri="{FF2B5EF4-FFF2-40B4-BE49-F238E27FC236}">
              <a16:creationId xmlns:a16="http://schemas.microsoft.com/office/drawing/2014/main" id="{C96745A2-72C3-4F55-BE8E-1F1634C3E9A8}"/>
            </a:ext>
          </a:extLst>
        </xdr:cNvPr>
        <xdr:cNvSpPr txBox="1"/>
      </xdr:nvSpPr>
      <xdr:spPr>
        <a:xfrm>
          <a:off x="1819275" y="3495676"/>
          <a:ext cx="77152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B9AECDB-BDCC-4FD4-BFB6-8C3625663BF5}" type="TxLink">
            <a:rPr lang="en-US" sz="1100" b="1" i="0" u="none" strike="noStrike">
              <a:solidFill>
                <a:srgbClr val="000000"/>
              </a:solidFill>
              <a:latin typeface="Segoe UI"/>
              <a:cs typeface="Segoe UI"/>
            </a:rPr>
            <a:pPr/>
            <a:t> 176.380 </a:t>
          </a:fld>
          <a:endParaRPr lang="es-ES" sz="1100"/>
        </a:p>
      </xdr:txBody>
    </xdr:sp>
    <xdr:clientData/>
  </xdr:twoCellAnchor>
  <xdr:twoCellAnchor>
    <xdr:from>
      <xdr:col>2</xdr:col>
      <xdr:colOff>295275</xdr:colOff>
      <xdr:row>19</xdr:row>
      <xdr:rowOff>152401</xdr:rowOff>
    </xdr:from>
    <xdr:to>
      <xdr:col>3</xdr:col>
      <xdr:colOff>333375</xdr:colOff>
      <xdr:row>21</xdr:row>
      <xdr:rowOff>47626</xdr:rowOff>
    </xdr:to>
    <xdr:sp macro="" textlink="Análisis!E38">
      <xdr:nvSpPr>
        <xdr:cNvPr id="16" name="CuadroTexto 15">
          <a:extLst>
            <a:ext uri="{FF2B5EF4-FFF2-40B4-BE49-F238E27FC236}">
              <a16:creationId xmlns:a16="http://schemas.microsoft.com/office/drawing/2014/main" id="{995914D7-B10B-4E8A-A1EE-D599E2656E1A}"/>
            </a:ext>
          </a:extLst>
        </xdr:cNvPr>
        <xdr:cNvSpPr txBox="1"/>
      </xdr:nvSpPr>
      <xdr:spPr>
        <a:xfrm>
          <a:off x="1819275" y="3771901"/>
          <a:ext cx="800100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FD60846-F3AF-4839-96C2-D8253D5DDE73}" type="TxLink">
            <a:rPr lang="en-US" sz="1100" b="1" i="0" u="none" strike="noStrike">
              <a:solidFill>
                <a:srgbClr val="000000"/>
              </a:solidFill>
              <a:latin typeface="Segoe UI"/>
              <a:cs typeface="Segoe UI"/>
            </a:rPr>
            <a:pPr/>
            <a:t> 153.980 </a:t>
          </a:fld>
          <a:endParaRPr lang="es-ES" sz="1100"/>
        </a:p>
      </xdr:txBody>
    </xdr:sp>
    <xdr:clientData/>
  </xdr:twoCellAnchor>
  <xdr:twoCellAnchor>
    <xdr:from>
      <xdr:col>0</xdr:col>
      <xdr:colOff>0</xdr:colOff>
      <xdr:row>21</xdr:row>
      <xdr:rowOff>9526</xdr:rowOff>
    </xdr:from>
    <xdr:to>
      <xdr:col>1</xdr:col>
      <xdr:colOff>152400</xdr:colOff>
      <xdr:row>22</xdr:row>
      <xdr:rowOff>76201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E25641FE-4866-44FE-8C84-AB1848A19979}"/>
            </a:ext>
          </a:extLst>
        </xdr:cNvPr>
        <xdr:cNvSpPr txBox="1"/>
      </xdr:nvSpPr>
      <xdr:spPr>
        <a:xfrm>
          <a:off x="0" y="4010026"/>
          <a:ext cx="91440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aseline="0">
              <a:latin typeface="Arial" panose="020B0604020202020204" pitchFamily="34" charset="0"/>
              <a:cs typeface="Arial" panose="020B0604020202020204" pitchFamily="34" charset="0"/>
            </a:rPr>
            <a:t> Impuestos</a:t>
          </a:r>
          <a:endParaRPr lang="es-E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295275</xdr:colOff>
      <xdr:row>21</xdr:row>
      <xdr:rowOff>47626</xdr:rowOff>
    </xdr:from>
    <xdr:to>
      <xdr:col>3</xdr:col>
      <xdr:colOff>200025</xdr:colOff>
      <xdr:row>22</xdr:row>
      <xdr:rowOff>123826</xdr:rowOff>
    </xdr:to>
    <xdr:sp macro="" textlink="Análisis!E39">
      <xdr:nvSpPr>
        <xdr:cNvPr id="19" name="CuadroTexto 18">
          <a:extLst>
            <a:ext uri="{FF2B5EF4-FFF2-40B4-BE49-F238E27FC236}">
              <a16:creationId xmlns:a16="http://schemas.microsoft.com/office/drawing/2014/main" id="{F9615132-4514-43C3-A349-997FEDDFC681}"/>
            </a:ext>
          </a:extLst>
        </xdr:cNvPr>
        <xdr:cNvSpPr txBox="1"/>
      </xdr:nvSpPr>
      <xdr:spPr>
        <a:xfrm>
          <a:off x="1819275" y="4048126"/>
          <a:ext cx="66675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4639246-87E5-46D5-AB92-571382E87AA0}" type="TxLink">
            <a:rPr lang="en-US" sz="1100" b="0" i="0" u="none" strike="noStrike">
              <a:solidFill>
                <a:srgbClr val="000000"/>
              </a:solidFill>
              <a:latin typeface="Segoe UI"/>
              <a:cs typeface="Segoe UI"/>
            </a:rPr>
            <a:pPr/>
            <a:t> 46.194 </a:t>
          </a:fld>
          <a:endParaRPr lang="es-ES" sz="1100"/>
        </a:p>
      </xdr:txBody>
    </xdr:sp>
    <xdr:clientData/>
  </xdr:twoCellAnchor>
  <xdr:twoCellAnchor>
    <xdr:from>
      <xdr:col>3</xdr:col>
      <xdr:colOff>666748</xdr:colOff>
      <xdr:row>10</xdr:row>
      <xdr:rowOff>114300</xdr:rowOff>
    </xdr:from>
    <xdr:to>
      <xdr:col>4</xdr:col>
      <xdr:colOff>561973</xdr:colOff>
      <xdr:row>12</xdr:row>
      <xdr:rowOff>0</xdr:rowOff>
    </xdr:to>
    <xdr:sp macro="" textlink="Análisis!G26">
      <xdr:nvSpPr>
        <xdr:cNvPr id="20" name="CuadroTexto 19">
          <a:extLst>
            <a:ext uri="{FF2B5EF4-FFF2-40B4-BE49-F238E27FC236}">
              <a16:creationId xmlns:a16="http://schemas.microsoft.com/office/drawing/2014/main" id="{4C13FA78-B7DE-B29A-1906-3AA00E81CBBC}"/>
            </a:ext>
          </a:extLst>
        </xdr:cNvPr>
        <xdr:cNvSpPr txBox="1"/>
      </xdr:nvSpPr>
      <xdr:spPr>
        <a:xfrm>
          <a:off x="2952748" y="2019300"/>
          <a:ext cx="65722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3054213-8824-4169-9A11-52F00302581D}" type="TxLink">
            <a:rPr lang="en-US" sz="1100" b="0" i="0" u="none" strike="noStrike">
              <a:solidFill>
                <a:srgbClr val="000000"/>
              </a:solidFill>
              <a:latin typeface="Segoe UI"/>
              <a:cs typeface="Segoe UI"/>
            </a:rPr>
            <a:pPr/>
            <a:t>100,0%</a:t>
          </a:fld>
          <a:endParaRPr lang="es-ES" sz="1100"/>
        </a:p>
      </xdr:txBody>
    </xdr:sp>
    <xdr:clientData/>
  </xdr:twoCellAnchor>
  <xdr:twoCellAnchor>
    <xdr:from>
      <xdr:col>3</xdr:col>
      <xdr:colOff>666748</xdr:colOff>
      <xdr:row>12</xdr:row>
      <xdr:rowOff>57150</xdr:rowOff>
    </xdr:from>
    <xdr:to>
      <xdr:col>4</xdr:col>
      <xdr:colOff>485773</xdr:colOff>
      <xdr:row>13</xdr:row>
      <xdr:rowOff>161925</xdr:rowOff>
    </xdr:to>
    <xdr:sp macro="" textlink="Análisis!G27">
      <xdr:nvSpPr>
        <xdr:cNvPr id="21" name="CuadroTexto 20">
          <a:extLst>
            <a:ext uri="{FF2B5EF4-FFF2-40B4-BE49-F238E27FC236}">
              <a16:creationId xmlns:a16="http://schemas.microsoft.com/office/drawing/2014/main" id="{66D796F4-E91C-4575-B1CE-E66EEF82FEE2}"/>
            </a:ext>
          </a:extLst>
        </xdr:cNvPr>
        <xdr:cNvSpPr txBox="1"/>
      </xdr:nvSpPr>
      <xdr:spPr>
        <a:xfrm>
          <a:off x="2952748" y="2343150"/>
          <a:ext cx="581025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0FAC20E-4346-4BF2-BD9D-94F13EADE4F5}" type="TxLink">
            <a:rPr lang="en-US" sz="1100" b="0" i="0" u="none" strike="noStrike">
              <a:solidFill>
                <a:srgbClr val="000000"/>
              </a:solidFill>
              <a:latin typeface="Segoe UI"/>
              <a:cs typeface="Segoe UI"/>
            </a:rPr>
            <a:pPr/>
            <a:t>24,2%</a:t>
          </a:fld>
          <a:endParaRPr lang="es-ES" sz="1100"/>
        </a:p>
      </xdr:txBody>
    </xdr:sp>
    <xdr:clientData/>
  </xdr:twoCellAnchor>
  <xdr:twoCellAnchor>
    <xdr:from>
      <xdr:col>3</xdr:col>
      <xdr:colOff>666748</xdr:colOff>
      <xdr:row>14</xdr:row>
      <xdr:rowOff>0</xdr:rowOff>
    </xdr:from>
    <xdr:to>
      <xdr:col>4</xdr:col>
      <xdr:colOff>504823</xdr:colOff>
      <xdr:row>15</xdr:row>
      <xdr:rowOff>66675</xdr:rowOff>
    </xdr:to>
    <xdr:sp macro="" textlink="Análisis!G28">
      <xdr:nvSpPr>
        <xdr:cNvPr id="22" name="CuadroTexto 21">
          <a:extLst>
            <a:ext uri="{FF2B5EF4-FFF2-40B4-BE49-F238E27FC236}">
              <a16:creationId xmlns:a16="http://schemas.microsoft.com/office/drawing/2014/main" id="{9144B6A7-C770-4535-B5EC-2CBB8E84D10A}"/>
            </a:ext>
          </a:extLst>
        </xdr:cNvPr>
        <xdr:cNvSpPr txBox="1"/>
      </xdr:nvSpPr>
      <xdr:spPr>
        <a:xfrm>
          <a:off x="2952748" y="2667000"/>
          <a:ext cx="60007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F95FE71-B9DD-4E48-B807-083A955AFE29}" type="TxLink">
            <a:rPr lang="en-US" sz="1100" b="1" i="0" u="none" strike="noStrike">
              <a:solidFill>
                <a:srgbClr val="000000"/>
              </a:solidFill>
              <a:latin typeface="Segoe UI"/>
              <a:cs typeface="Segoe UI"/>
            </a:rPr>
            <a:pPr/>
            <a:t>75,8%</a:t>
          </a:fld>
          <a:endParaRPr lang="es-ES" sz="1100" b="1"/>
        </a:p>
      </xdr:txBody>
    </xdr:sp>
    <xdr:clientData/>
  </xdr:twoCellAnchor>
  <xdr:twoCellAnchor>
    <xdr:from>
      <xdr:col>3</xdr:col>
      <xdr:colOff>666748</xdr:colOff>
      <xdr:row>15</xdr:row>
      <xdr:rowOff>66675</xdr:rowOff>
    </xdr:from>
    <xdr:to>
      <xdr:col>4</xdr:col>
      <xdr:colOff>514348</xdr:colOff>
      <xdr:row>16</xdr:row>
      <xdr:rowOff>161925</xdr:rowOff>
    </xdr:to>
    <xdr:sp macro="" textlink="Análisis!G29">
      <xdr:nvSpPr>
        <xdr:cNvPr id="23" name="CuadroTexto 22">
          <a:extLst>
            <a:ext uri="{FF2B5EF4-FFF2-40B4-BE49-F238E27FC236}">
              <a16:creationId xmlns:a16="http://schemas.microsoft.com/office/drawing/2014/main" id="{55EA1D3D-BC5F-4E20-B5FD-F758CE61BBCD}"/>
            </a:ext>
          </a:extLst>
        </xdr:cNvPr>
        <xdr:cNvSpPr txBox="1"/>
      </xdr:nvSpPr>
      <xdr:spPr>
        <a:xfrm>
          <a:off x="2952748" y="2924175"/>
          <a:ext cx="6096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B1874CA-3417-45F5-BB37-AD652DE639C3}" type="TxLink">
            <a:rPr lang="en-US" sz="1100" b="0" i="0" u="none" strike="noStrike">
              <a:solidFill>
                <a:srgbClr val="000000"/>
              </a:solidFill>
              <a:latin typeface="Segoe UI"/>
              <a:cs typeface="Segoe UI"/>
            </a:rPr>
            <a:pPr/>
            <a:t>20,7%</a:t>
          </a:fld>
          <a:endParaRPr lang="es-ES" sz="1100"/>
        </a:p>
      </xdr:txBody>
    </xdr:sp>
    <xdr:clientData/>
  </xdr:twoCellAnchor>
  <xdr:twoCellAnchor>
    <xdr:from>
      <xdr:col>3</xdr:col>
      <xdr:colOff>666748</xdr:colOff>
      <xdr:row>16</xdr:row>
      <xdr:rowOff>171450</xdr:rowOff>
    </xdr:from>
    <xdr:to>
      <xdr:col>4</xdr:col>
      <xdr:colOff>466723</xdr:colOff>
      <xdr:row>18</xdr:row>
      <xdr:rowOff>38100</xdr:rowOff>
    </xdr:to>
    <xdr:sp macro="" textlink="Análisis!G30">
      <xdr:nvSpPr>
        <xdr:cNvPr id="24" name="CuadroTexto 23">
          <a:extLst>
            <a:ext uri="{FF2B5EF4-FFF2-40B4-BE49-F238E27FC236}">
              <a16:creationId xmlns:a16="http://schemas.microsoft.com/office/drawing/2014/main" id="{93720D1A-E47A-4C74-9A26-AC9A9CA021E2}"/>
            </a:ext>
          </a:extLst>
        </xdr:cNvPr>
        <xdr:cNvSpPr txBox="1"/>
      </xdr:nvSpPr>
      <xdr:spPr>
        <a:xfrm>
          <a:off x="2952748" y="3219450"/>
          <a:ext cx="561975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311376D-C615-40F3-8EC8-0993D1984993}" type="TxLink">
            <a:rPr lang="en-US" sz="1100" b="0" i="0" u="none" strike="noStrike">
              <a:solidFill>
                <a:srgbClr val="000000"/>
              </a:solidFill>
              <a:latin typeface="Segoe UI"/>
              <a:cs typeface="Segoe UI"/>
            </a:rPr>
            <a:pPr/>
            <a:t>19,2%</a:t>
          </a:fld>
          <a:endParaRPr lang="es-ES" sz="1100"/>
        </a:p>
      </xdr:txBody>
    </xdr:sp>
    <xdr:clientData/>
  </xdr:twoCellAnchor>
  <xdr:twoCellAnchor>
    <xdr:from>
      <xdr:col>3</xdr:col>
      <xdr:colOff>666748</xdr:colOff>
      <xdr:row>18</xdr:row>
      <xdr:rowOff>76201</xdr:rowOff>
    </xdr:from>
    <xdr:to>
      <xdr:col>4</xdr:col>
      <xdr:colOff>504823</xdr:colOff>
      <xdr:row>19</xdr:row>
      <xdr:rowOff>152401</xdr:rowOff>
    </xdr:to>
    <xdr:sp macro="" textlink="Análisis!G32">
      <xdr:nvSpPr>
        <xdr:cNvPr id="25" name="CuadroTexto 24">
          <a:extLst>
            <a:ext uri="{FF2B5EF4-FFF2-40B4-BE49-F238E27FC236}">
              <a16:creationId xmlns:a16="http://schemas.microsoft.com/office/drawing/2014/main" id="{45DF62AC-6118-4687-A7D7-834ABE6616A7}"/>
            </a:ext>
          </a:extLst>
        </xdr:cNvPr>
        <xdr:cNvSpPr txBox="1"/>
      </xdr:nvSpPr>
      <xdr:spPr>
        <a:xfrm>
          <a:off x="2952748" y="3505201"/>
          <a:ext cx="60007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A85B3E0-CEA2-4599-87A0-11668CBBB269}" type="TxLink">
            <a:rPr lang="en-US" sz="1100" b="1" i="0" u="none" strike="noStrike">
              <a:solidFill>
                <a:srgbClr val="000000"/>
              </a:solidFill>
              <a:latin typeface="Segoe UI"/>
              <a:cs typeface="Segoe UI"/>
            </a:rPr>
            <a:pPr/>
            <a:t>36,0%</a:t>
          </a:fld>
          <a:endParaRPr lang="es-ES" sz="1100" b="1"/>
        </a:p>
      </xdr:txBody>
    </xdr:sp>
    <xdr:clientData/>
  </xdr:twoCellAnchor>
  <xdr:twoCellAnchor>
    <xdr:from>
      <xdr:col>3</xdr:col>
      <xdr:colOff>666748</xdr:colOff>
      <xdr:row>19</xdr:row>
      <xdr:rowOff>142876</xdr:rowOff>
    </xdr:from>
    <xdr:to>
      <xdr:col>4</xdr:col>
      <xdr:colOff>523873</xdr:colOff>
      <xdr:row>20</xdr:row>
      <xdr:rowOff>152401</xdr:rowOff>
    </xdr:to>
    <xdr:sp macro="" textlink="Análisis!G38">
      <xdr:nvSpPr>
        <xdr:cNvPr id="26" name="CuadroTexto 25">
          <a:extLst>
            <a:ext uri="{FF2B5EF4-FFF2-40B4-BE49-F238E27FC236}">
              <a16:creationId xmlns:a16="http://schemas.microsoft.com/office/drawing/2014/main" id="{6D926E43-10DF-43A7-8D03-30A1C77B65CC}"/>
            </a:ext>
          </a:extLst>
        </xdr:cNvPr>
        <xdr:cNvSpPr txBox="1"/>
      </xdr:nvSpPr>
      <xdr:spPr>
        <a:xfrm>
          <a:off x="2952748" y="3762376"/>
          <a:ext cx="619125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38ADFD4-B719-4677-B7FF-F45F67E2A90F}" type="TxLink">
            <a:rPr lang="en-US" sz="1100" b="1" i="0" u="none" strike="noStrike">
              <a:solidFill>
                <a:srgbClr val="000000"/>
              </a:solidFill>
              <a:latin typeface="Segoe UI"/>
              <a:cs typeface="Segoe UI"/>
            </a:rPr>
            <a:pPr/>
            <a:t>31,4%</a:t>
          </a:fld>
          <a:endParaRPr lang="es-ES" sz="1100" b="1"/>
        </a:p>
      </xdr:txBody>
    </xdr:sp>
    <xdr:clientData/>
  </xdr:twoCellAnchor>
  <xdr:twoCellAnchor>
    <xdr:from>
      <xdr:col>3</xdr:col>
      <xdr:colOff>666748</xdr:colOff>
      <xdr:row>21</xdr:row>
      <xdr:rowOff>9526</xdr:rowOff>
    </xdr:from>
    <xdr:to>
      <xdr:col>4</xdr:col>
      <xdr:colOff>447673</xdr:colOff>
      <xdr:row>22</xdr:row>
      <xdr:rowOff>104776</xdr:rowOff>
    </xdr:to>
    <xdr:sp macro="" textlink="Análisis!G39">
      <xdr:nvSpPr>
        <xdr:cNvPr id="27" name="CuadroTexto 26">
          <a:extLst>
            <a:ext uri="{FF2B5EF4-FFF2-40B4-BE49-F238E27FC236}">
              <a16:creationId xmlns:a16="http://schemas.microsoft.com/office/drawing/2014/main" id="{FC7EBD0A-5B03-4429-8CE2-911136B46881}"/>
            </a:ext>
          </a:extLst>
        </xdr:cNvPr>
        <xdr:cNvSpPr txBox="1"/>
      </xdr:nvSpPr>
      <xdr:spPr>
        <a:xfrm>
          <a:off x="2952748" y="4010026"/>
          <a:ext cx="54292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B9F339F-49BA-46FC-8B22-3E880F38675A}" type="TxLink">
            <a:rPr lang="en-US" sz="1100" b="0" i="0" u="none" strike="noStrike">
              <a:solidFill>
                <a:srgbClr val="000000"/>
              </a:solidFill>
              <a:latin typeface="Segoe UI"/>
              <a:cs typeface="Segoe UI"/>
            </a:rPr>
            <a:pPr/>
            <a:t>9,4%</a:t>
          </a:fld>
          <a:endParaRPr lang="es-ES" sz="1100"/>
        </a:p>
      </xdr:txBody>
    </xdr:sp>
    <xdr:clientData/>
  </xdr:twoCellAnchor>
  <xdr:twoCellAnchor>
    <xdr:from>
      <xdr:col>4</xdr:col>
      <xdr:colOff>466723</xdr:colOff>
      <xdr:row>12</xdr:row>
      <xdr:rowOff>104775</xdr:rowOff>
    </xdr:from>
    <xdr:to>
      <xdr:col>5</xdr:col>
      <xdr:colOff>532723</xdr:colOff>
      <xdr:row>13</xdr:row>
      <xdr:rowOff>58275</xdr:rowOff>
    </xdr:to>
    <xdr:sp macro="" textlink="">
      <xdr:nvSpPr>
        <xdr:cNvPr id="35" name="Rectángulo: esquinas redondeadas 34">
          <a:extLst>
            <a:ext uri="{FF2B5EF4-FFF2-40B4-BE49-F238E27FC236}">
              <a16:creationId xmlns:a16="http://schemas.microsoft.com/office/drawing/2014/main" id="{BD97856E-F9F5-452E-9417-BD9F867C0A90}"/>
            </a:ext>
          </a:extLst>
        </xdr:cNvPr>
        <xdr:cNvSpPr/>
      </xdr:nvSpPr>
      <xdr:spPr>
        <a:xfrm>
          <a:off x="3514723" y="2390775"/>
          <a:ext cx="828000" cy="144000"/>
        </a:xfrm>
        <a:prstGeom prst="roundRect">
          <a:avLst/>
        </a:prstGeom>
        <a:noFill/>
        <a:ln w="28575"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466723</xdr:colOff>
      <xdr:row>14</xdr:row>
      <xdr:rowOff>46500</xdr:rowOff>
    </xdr:from>
    <xdr:to>
      <xdr:col>5</xdr:col>
      <xdr:colOff>532723</xdr:colOff>
      <xdr:row>15</xdr:row>
      <xdr:rowOff>0</xdr:rowOff>
    </xdr:to>
    <xdr:sp macro="" textlink="">
      <xdr:nvSpPr>
        <xdr:cNvPr id="36" name="Rectángulo: esquinas redondeadas 35">
          <a:extLst>
            <a:ext uri="{FF2B5EF4-FFF2-40B4-BE49-F238E27FC236}">
              <a16:creationId xmlns:a16="http://schemas.microsoft.com/office/drawing/2014/main" id="{72380178-13F3-4652-A1F0-7A4FA11672EB}"/>
            </a:ext>
          </a:extLst>
        </xdr:cNvPr>
        <xdr:cNvSpPr/>
      </xdr:nvSpPr>
      <xdr:spPr>
        <a:xfrm>
          <a:off x="3514723" y="2713500"/>
          <a:ext cx="828000" cy="144000"/>
        </a:xfrm>
        <a:prstGeom prst="roundRect">
          <a:avLst/>
        </a:prstGeom>
        <a:noFill/>
        <a:ln w="28575"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466723</xdr:colOff>
      <xdr:row>15</xdr:row>
      <xdr:rowOff>122699</xdr:rowOff>
    </xdr:from>
    <xdr:to>
      <xdr:col>5</xdr:col>
      <xdr:colOff>532723</xdr:colOff>
      <xdr:row>16</xdr:row>
      <xdr:rowOff>76199</xdr:rowOff>
    </xdr:to>
    <xdr:sp macro="" textlink="">
      <xdr:nvSpPr>
        <xdr:cNvPr id="37" name="Rectángulo: esquinas redondeadas 36">
          <a:extLst>
            <a:ext uri="{FF2B5EF4-FFF2-40B4-BE49-F238E27FC236}">
              <a16:creationId xmlns:a16="http://schemas.microsoft.com/office/drawing/2014/main" id="{7645D02D-6A30-4159-950C-32F7393E2575}"/>
            </a:ext>
          </a:extLst>
        </xdr:cNvPr>
        <xdr:cNvSpPr/>
      </xdr:nvSpPr>
      <xdr:spPr>
        <a:xfrm>
          <a:off x="3514723" y="2980199"/>
          <a:ext cx="828000" cy="144000"/>
        </a:xfrm>
        <a:prstGeom prst="roundRect">
          <a:avLst/>
        </a:prstGeom>
        <a:noFill/>
        <a:ln w="28575"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466723</xdr:colOff>
      <xdr:row>17</xdr:row>
      <xdr:rowOff>75076</xdr:rowOff>
    </xdr:from>
    <xdr:to>
      <xdr:col>5</xdr:col>
      <xdr:colOff>532723</xdr:colOff>
      <xdr:row>18</xdr:row>
      <xdr:rowOff>28576</xdr:rowOff>
    </xdr:to>
    <xdr:sp macro="" textlink="">
      <xdr:nvSpPr>
        <xdr:cNvPr id="38" name="Rectángulo: esquinas redondeadas 37">
          <a:extLst>
            <a:ext uri="{FF2B5EF4-FFF2-40B4-BE49-F238E27FC236}">
              <a16:creationId xmlns:a16="http://schemas.microsoft.com/office/drawing/2014/main" id="{0B3B820F-57D3-4508-B427-E2B3425FF358}"/>
            </a:ext>
          </a:extLst>
        </xdr:cNvPr>
        <xdr:cNvSpPr/>
      </xdr:nvSpPr>
      <xdr:spPr>
        <a:xfrm>
          <a:off x="3514723" y="3313576"/>
          <a:ext cx="828000" cy="144000"/>
        </a:xfrm>
        <a:prstGeom prst="roundRect">
          <a:avLst/>
        </a:prstGeom>
        <a:noFill/>
        <a:ln w="28575"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466723</xdr:colOff>
      <xdr:row>18</xdr:row>
      <xdr:rowOff>170325</xdr:rowOff>
    </xdr:from>
    <xdr:to>
      <xdr:col>5</xdr:col>
      <xdr:colOff>532723</xdr:colOff>
      <xdr:row>19</xdr:row>
      <xdr:rowOff>123825</xdr:rowOff>
    </xdr:to>
    <xdr:sp macro="" textlink="">
      <xdr:nvSpPr>
        <xdr:cNvPr id="45" name="Rectángulo: esquinas redondeadas 44">
          <a:extLst>
            <a:ext uri="{FF2B5EF4-FFF2-40B4-BE49-F238E27FC236}">
              <a16:creationId xmlns:a16="http://schemas.microsoft.com/office/drawing/2014/main" id="{339EB37C-958B-43E7-B0A2-EB6F935DBA2B}"/>
            </a:ext>
          </a:extLst>
        </xdr:cNvPr>
        <xdr:cNvSpPr/>
      </xdr:nvSpPr>
      <xdr:spPr>
        <a:xfrm>
          <a:off x="3514723" y="3599325"/>
          <a:ext cx="828000" cy="144000"/>
        </a:xfrm>
        <a:prstGeom prst="roundRect">
          <a:avLst/>
        </a:prstGeom>
        <a:noFill/>
        <a:ln w="28575"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466723</xdr:colOff>
      <xdr:row>20</xdr:row>
      <xdr:rowOff>56026</xdr:rowOff>
    </xdr:from>
    <xdr:to>
      <xdr:col>5</xdr:col>
      <xdr:colOff>532723</xdr:colOff>
      <xdr:row>21</xdr:row>
      <xdr:rowOff>9526</xdr:rowOff>
    </xdr:to>
    <xdr:sp macro="" textlink="">
      <xdr:nvSpPr>
        <xdr:cNvPr id="46" name="Rectángulo: esquinas redondeadas 45">
          <a:extLst>
            <a:ext uri="{FF2B5EF4-FFF2-40B4-BE49-F238E27FC236}">
              <a16:creationId xmlns:a16="http://schemas.microsoft.com/office/drawing/2014/main" id="{6142C059-3F87-4AB6-B476-3A371647152F}"/>
            </a:ext>
          </a:extLst>
        </xdr:cNvPr>
        <xdr:cNvSpPr/>
      </xdr:nvSpPr>
      <xdr:spPr>
        <a:xfrm>
          <a:off x="3514723" y="3866026"/>
          <a:ext cx="828000" cy="144000"/>
        </a:xfrm>
        <a:prstGeom prst="roundRect">
          <a:avLst/>
        </a:prstGeom>
        <a:noFill/>
        <a:ln w="28575"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466723</xdr:colOff>
      <xdr:row>21</xdr:row>
      <xdr:rowOff>122701</xdr:rowOff>
    </xdr:from>
    <xdr:to>
      <xdr:col>5</xdr:col>
      <xdr:colOff>532723</xdr:colOff>
      <xdr:row>22</xdr:row>
      <xdr:rowOff>76201</xdr:rowOff>
    </xdr:to>
    <xdr:sp macro="" textlink="">
      <xdr:nvSpPr>
        <xdr:cNvPr id="47" name="Rectángulo: esquinas redondeadas 46">
          <a:extLst>
            <a:ext uri="{FF2B5EF4-FFF2-40B4-BE49-F238E27FC236}">
              <a16:creationId xmlns:a16="http://schemas.microsoft.com/office/drawing/2014/main" id="{067090A4-9FC9-4352-A690-48C0267DC65D}"/>
            </a:ext>
          </a:extLst>
        </xdr:cNvPr>
        <xdr:cNvSpPr/>
      </xdr:nvSpPr>
      <xdr:spPr>
        <a:xfrm>
          <a:off x="3514723" y="4123201"/>
          <a:ext cx="828000" cy="144000"/>
        </a:xfrm>
        <a:prstGeom prst="roundRect">
          <a:avLst/>
        </a:prstGeom>
        <a:noFill/>
        <a:ln w="28575"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390525</xdr:colOff>
      <xdr:row>11</xdr:row>
      <xdr:rowOff>15525</xdr:rowOff>
    </xdr:from>
    <xdr:to>
      <xdr:col>5</xdr:col>
      <xdr:colOff>708525</xdr:colOff>
      <xdr:row>14</xdr:row>
      <xdr:rowOff>56025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71DE0A97-72BE-4661-B5A1-E8A485210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457198</xdr:colOff>
      <xdr:row>13</xdr:row>
      <xdr:rowOff>54749</xdr:rowOff>
    </xdr:from>
    <xdr:to>
      <xdr:col>6</xdr:col>
      <xdr:colOff>13198</xdr:colOff>
      <xdr:row>16</xdr:row>
      <xdr:rowOff>95249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C856420B-69A1-4677-9D1D-085E5699B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457198</xdr:colOff>
      <xdr:row>14</xdr:row>
      <xdr:rowOff>56025</xdr:rowOff>
    </xdr:from>
    <xdr:to>
      <xdr:col>6</xdr:col>
      <xdr:colOff>13198</xdr:colOff>
      <xdr:row>17</xdr:row>
      <xdr:rowOff>96525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A6335D6B-A21D-45DA-8D2C-FE6AD637E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351749</xdr:colOff>
      <xdr:row>16</xdr:row>
      <xdr:rowOff>0</xdr:rowOff>
    </xdr:from>
    <xdr:to>
      <xdr:col>5</xdr:col>
      <xdr:colOff>669749</xdr:colOff>
      <xdr:row>19</xdr:row>
      <xdr:rowOff>40500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1BD8BC15-E55B-410B-AA4A-655705ED8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390525</xdr:colOff>
      <xdr:row>17</xdr:row>
      <xdr:rowOff>111901</xdr:rowOff>
    </xdr:from>
    <xdr:to>
      <xdr:col>5</xdr:col>
      <xdr:colOff>708525</xdr:colOff>
      <xdr:row>20</xdr:row>
      <xdr:rowOff>152401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5713F59E-FDBD-4969-BD6A-A46B801ED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390525</xdr:colOff>
      <xdr:row>18</xdr:row>
      <xdr:rowOff>169051</xdr:rowOff>
    </xdr:from>
    <xdr:to>
      <xdr:col>5</xdr:col>
      <xdr:colOff>708525</xdr:colOff>
      <xdr:row>22</xdr:row>
      <xdr:rowOff>19051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E33C235D-E3E9-48A8-A2C0-B731CB96D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323848</xdr:colOff>
      <xdr:row>20</xdr:row>
      <xdr:rowOff>56026</xdr:rowOff>
    </xdr:from>
    <xdr:to>
      <xdr:col>5</xdr:col>
      <xdr:colOff>641848</xdr:colOff>
      <xdr:row>23</xdr:row>
      <xdr:rowOff>96526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D9FBE49E-386B-4917-B4D4-32B6F48EB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419098</xdr:colOff>
      <xdr:row>9</xdr:row>
      <xdr:rowOff>146475</xdr:rowOff>
    </xdr:from>
    <xdr:to>
      <xdr:col>5</xdr:col>
      <xdr:colOff>737098</xdr:colOff>
      <xdr:row>12</xdr:row>
      <xdr:rowOff>186975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7517B4A3-2F62-4C51-9378-A61F33B3A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180975</xdr:colOff>
      <xdr:row>23</xdr:row>
      <xdr:rowOff>67774</xdr:rowOff>
    </xdr:from>
    <xdr:to>
      <xdr:col>5</xdr:col>
      <xdr:colOff>624600</xdr:colOff>
      <xdr:row>34</xdr:row>
      <xdr:rowOff>47802</xdr:rowOff>
    </xdr:to>
    <xdr:grpSp>
      <xdr:nvGrpSpPr>
        <xdr:cNvPr id="60" name="Grupo 59">
          <a:extLst>
            <a:ext uri="{FF2B5EF4-FFF2-40B4-BE49-F238E27FC236}">
              <a16:creationId xmlns:a16="http://schemas.microsoft.com/office/drawing/2014/main" id="{B3D2CEF5-0FAA-58D2-4599-17F64165BACE}"/>
            </a:ext>
          </a:extLst>
        </xdr:cNvPr>
        <xdr:cNvGrpSpPr/>
      </xdr:nvGrpSpPr>
      <xdr:grpSpPr>
        <a:xfrm>
          <a:off x="180975" y="4487374"/>
          <a:ext cx="4253625" cy="2075528"/>
          <a:chOff x="180975" y="4449274"/>
          <a:chExt cx="4253625" cy="2075528"/>
        </a:xfrm>
      </xdr:grpSpPr>
      <xdr:pic>
        <xdr:nvPicPr>
          <xdr:cNvPr id="57" name="Imagen 56">
            <a:extLst>
              <a:ext uri="{FF2B5EF4-FFF2-40B4-BE49-F238E27FC236}">
                <a16:creationId xmlns:a16="http://schemas.microsoft.com/office/drawing/2014/main" id="{3D83EFA3-65A0-4F0F-81DD-DBBF254645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975" y="4449274"/>
            <a:ext cx="1310400" cy="2075528"/>
          </a:xfrm>
          <a:prstGeom prst="rect">
            <a:avLst/>
          </a:prstGeom>
        </xdr:spPr>
      </xdr:pic>
      <xdr:pic>
        <xdr:nvPicPr>
          <xdr:cNvPr id="58" name="Imagen 57">
            <a:extLst>
              <a:ext uri="{FF2B5EF4-FFF2-40B4-BE49-F238E27FC236}">
                <a16:creationId xmlns:a16="http://schemas.microsoft.com/office/drawing/2014/main" id="{210EB070-9718-4AC7-A5CD-A486ED8014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52587" y="4449274"/>
            <a:ext cx="1310400" cy="2075528"/>
          </a:xfrm>
          <a:prstGeom prst="rect">
            <a:avLst/>
          </a:prstGeom>
        </xdr:spPr>
      </xdr:pic>
      <xdr:pic>
        <xdr:nvPicPr>
          <xdr:cNvPr id="59" name="Imagen 58">
            <a:extLst>
              <a:ext uri="{FF2B5EF4-FFF2-40B4-BE49-F238E27FC236}">
                <a16:creationId xmlns:a16="http://schemas.microsoft.com/office/drawing/2014/main" id="{43566545-5EF1-4388-A661-5890D2DF1E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24200" y="4449274"/>
            <a:ext cx="1310400" cy="207552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19048</xdr:colOff>
      <xdr:row>28</xdr:row>
      <xdr:rowOff>0</xdr:rowOff>
    </xdr:from>
    <xdr:to>
      <xdr:col>1</xdr:col>
      <xdr:colOff>171448</xdr:colOff>
      <xdr:row>30</xdr:row>
      <xdr:rowOff>28575</xdr:rowOff>
    </xdr:to>
    <xdr:sp macro="" textlink="Análisis!U8">
      <xdr:nvSpPr>
        <xdr:cNvPr id="62" name="CuadroTexto 61">
          <a:extLst>
            <a:ext uri="{FF2B5EF4-FFF2-40B4-BE49-F238E27FC236}">
              <a16:creationId xmlns:a16="http://schemas.microsoft.com/office/drawing/2014/main" id="{428F3D9A-77D1-19D6-056F-006F78D9A6F4}"/>
            </a:ext>
          </a:extLst>
        </xdr:cNvPr>
        <xdr:cNvSpPr txBox="1"/>
      </xdr:nvSpPr>
      <xdr:spPr>
        <a:xfrm>
          <a:off x="19048" y="5334000"/>
          <a:ext cx="9144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C0BB050-9EBC-4C86-9D4F-14254D554893}" type="TxLink">
            <a:rPr lang="en-US" sz="1800" b="1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/>
            <a:t> 3.000 </a:t>
          </a:fld>
          <a:endParaRPr lang="es-ES" sz="18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0</xdr:colOff>
      <xdr:row>25</xdr:row>
      <xdr:rowOff>0</xdr:rowOff>
    </xdr:from>
    <xdr:to>
      <xdr:col>1</xdr:col>
      <xdr:colOff>396000</xdr:colOff>
      <xdr:row>27</xdr:row>
      <xdr:rowOff>132251</xdr:rowOff>
    </xdr:to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CDD69B0B-11A4-1413-4ADB-0CB98AD88553}"/>
            </a:ext>
          </a:extLst>
        </xdr:cNvPr>
        <xdr:cNvSpPr txBox="1"/>
      </xdr:nvSpPr>
      <xdr:spPr>
        <a:xfrm>
          <a:off x="0" y="4762500"/>
          <a:ext cx="1158000" cy="513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0">
              <a:latin typeface="Arial" panose="020B0604020202020204" pitchFamily="34" charset="0"/>
              <a:cs typeface="Arial" panose="020B0604020202020204" pitchFamily="34" charset="0"/>
            </a:rPr>
            <a:t>Deuda Restante</a:t>
          </a:r>
        </a:p>
      </xdr:txBody>
    </xdr:sp>
    <xdr:clientData/>
  </xdr:twoCellAnchor>
  <xdr:twoCellAnchor>
    <xdr:from>
      <xdr:col>2</xdr:col>
      <xdr:colOff>0</xdr:colOff>
      <xdr:row>25</xdr:row>
      <xdr:rowOff>0</xdr:rowOff>
    </xdr:from>
    <xdr:to>
      <xdr:col>3</xdr:col>
      <xdr:colOff>396000</xdr:colOff>
      <xdr:row>27</xdr:row>
      <xdr:rowOff>132251</xdr:rowOff>
    </xdr:to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8A82C5D2-628B-45A1-A180-811B9ED0C09B}"/>
            </a:ext>
          </a:extLst>
        </xdr:cNvPr>
        <xdr:cNvSpPr txBox="1"/>
      </xdr:nvSpPr>
      <xdr:spPr>
        <a:xfrm>
          <a:off x="1524000" y="4762500"/>
          <a:ext cx="1158000" cy="513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0">
              <a:latin typeface="Arial" panose="020B0604020202020204" pitchFamily="34" charset="0"/>
              <a:cs typeface="Arial" panose="020B0604020202020204" pitchFamily="34" charset="0"/>
            </a:rPr>
            <a:t>Gastos</a:t>
          </a:r>
        </a:p>
        <a:p>
          <a:r>
            <a:rPr lang="es-ES" sz="1200" b="0" baseline="0">
              <a:latin typeface="Arial" panose="020B0604020202020204" pitchFamily="34" charset="0"/>
              <a:cs typeface="Arial" panose="020B0604020202020204" pitchFamily="34" charset="0"/>
            </a:rPr>
            <a:t> Fijos</a:t>
          </a:r>
          <a:endParaRPr lang="es-ES" sz="12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657225</xdr:colOff>
      <xdr:row>28</xdr:row>
      <xdr:rowOff>0</xdr:rowOff>
    </xdr:from>
    <xdr:to>
      <xdr:col>3</xdr:col>
      <xdr:colOff>333375</xdr:colOff>
      <xdr:row>31</xdr:row>
      <xdr:rowOff>0</xdr:rowOff>
    </xdr:to>
    <xdr:sp macro="" textlink="Análisis!X2">
      <xdr:nvSpPr>
        <xdr:cNvPr id="66" name="CuadroTexto 65">
          <a:extLst>
            <a:ext uri="{FF2B5EF4-FFF2-40B4-BE49-F238E27FC236}">
              <a16:creationId xmlns:a16="http://schemas.microsoft.com/office/drawing/2014/main" id="{76C6A7F5-4C68-471D-9779-73247FCFB7FB}"/>
            </a:ext>
          </a:extLst>
        </xdr:cNvPr>
        <xdr:cNvSpPr txBox="1"/>
      </xdr:nvSpPr>
      <xdr:spPr>
        <a:xfrm>
          <a:off x="1419225" y="5334000"/>
          <a:ext cx="120015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801E3A9-05D2-4144-B5F4-951872826383}" type="TxLink">
            <a:rPr lang="en-US" sz="1800" b="1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/>
            <a:t> 225.330 </a:t>
          </a:fld>
          <a:endParaRPr lang="en-US" sz="3200" b="1" i="0" u="none" strike="noStrike">
            <a:solidFill>
              <a:srgbClr val="0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185024</xdr:colOff>
      <xdr:row>25</xdr:row>
      <xdr:rowOff>86824</xdr:rowOff>
    </xdr:from>
    <xdr:to>
      <xdr:col>5</xdr:col>
      <xdr:colOff>581024</xdr:colOff>
      <xdr:row>28</xdr:row>
      <xdr:rowOff>28575</xdr:rowOff>
    </xdr:to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id="{4D545863-7CF0-4753-945B-72D8A7A00F16}"/>
            </a:ext>
          </a:extLst>
        </xdr:cNvPr>
        <xdr:cNvSpPr txBox="1"/>
      </xdr:nvSpPr>
      <xdr:spPr>
        <a:xfrm>
          <a:off x="3233024" y="4849324"/>
          <a:ext cx="1158000" cy="513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0">
              <a:latin typeface="Arial" panose="020B0604020202020204" pitchFamily="34" charset="0"/>
              <a:cs typeface="Arial" panose="020B0604020202020204" pitchFamily="34" charset="0"/>
            </a:rPr>
            <a:t>Depreciación</a:t>
          </a:r>
        </a:p>
      </xdr:txBody>
    </xdr:sp>
    <xdr:clientData/>
  </xdr:twoCellAnchor>
  <xdr:twoCellAnchor>
    <xdr:from>
      <xdr:col>4</xdr:col>
      <xdr:colOff>142874</xdr:colOff>
      <xdr:row>27</xdr:row>
      <xdr:rowOff>132251</xdr:rowOff>
    </xdr:from>
    <xdr:to>
      <xdr:col>5</xdr:col>
      <xdr:colOff>581024</xdr:colOff>
      <xdr:row>30</xdr:row>
      <xdr:rowOff>132251</xdr:rowOff>
    </xdr:to>
    <xdr:sp macro="" textlink="Análisis!AA7">
      <xdr:nvSpPr>
        <xdr:cNvPr id="68" name="CuadroTexto 67">
          <a:extLst>
            <a:ext uri="{FF2B5EF4-FFF2-40B4-BE49-F238E27FC236}">
              <a16:creationId xmlns:a16="http://schemas.microsoft.com/office/drawing/2014/main" id="{5DEA5F61-47D5-44F8-8273-E34784D8C808}"/>
            </a:ext>
          </a:extLst>
        </xdr:cNvPr>
        <xdr:cNvSpPr txBox="1"/>
      </xdr:nvSpPr>
      <xdr:spPr>
        <a:xfrm>
          <a:off x="3190874" y="5275751"/>
          <a:ext cx="120015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2968B2D-E71D-4662-9B88-94B46AD74B9E}" type="TxLink">
            <a:rPr lang="en-US" sz="1800" b="1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/>
            <a:t> 39.000 </a:t>
          </a:fld>
          <a:endParaRPr lang="en-US" sz="4800" b="1" i="0" u="none" strike="noStrike">
            <a:solidFill>
              <a:srgbClr val="0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5</xdr:col>
      <xdr:colOff>752475</xdr:colOff>
      <xdr:row>5</xdr:row>
      <xdr:rowOff>161925</xdr:rowOff>
    </xdr:from>
    <xdr:to>
      <xdr:col>12</xdr:col>
      <xdr:colOff>350475</xdr:colOff>
      <xdr:row>19</xdr:row>
      <xdr:rowOff>14925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63C30D77-9C57-423D-9698-BA472F51F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123825</xdr:colOff>
      <xdr:row>5</xdr:row>
      <xdr:rowOff>47625</xdr:rowOff>
    </xdr:from>
    <xdr:to>
      <xdr:col>10</xdr:col>
      <xdr:colOff>228600</xdr:colOff>
      <xdr:row>6</xdr:row>
      <xdr:rowOff>171450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3309E3F1-93F0-48F0-9D73-ECF32FCAE36A}"/>
            </a:ext>
          </a:extLst>
        </xdr:cNvPr>
        <xdr:cNvSpPr txBox="1"/>
      </xdr:nvSpPr>
      <xdr:spPr>
        <a:xfrm>
          <a:off x="4695825" y="1000125"/>
          <a:ext cx="31527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200" b="1">
              <a:latin typeface="Arial" panose="020B0604020202020204" pitchFamily="34" charset="0"/>
              <a:cs typeface="Arial" panose="020B0604020202020204" pitchFamily="34" charset="0"/>
            </a:rPr>
            <a:t>Evolución</a:t>
          </a:r>
          <a:r>
            <a:rPr lang="es-ES" sz="1200" b="1" baseline="0">
              <a:latin typeface="Arial" panose="020B0604020202020204" pitchFamily="34" charset="0"/>
              <a:cs typeface="Arial" panose="020B0604020202020204" pitchFamily="34" charset="0"/>
            </a:rPr>
            <a:t> y Variación de la Utilidad Neta</a:t>
          </a:r>
          <a:endParaRPr lang="es-ES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9525</xdr:colOff>
      <xdr:row>19</xdr:row>
      <xdr:rowOff>104775</xdr:rowOff>
    </xdr:from>
    <xdr:to>
      <xdr:col>12</xdr:col>
      <xdr:colOff>261525</xdr:colOff>
      <xdr:row>19</xdr:row>
      <xdr:rowOff>104775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2C36734F-5D53-464E-B201-1917DBA628A0}"/>
            </a:ext>
          </a:extLst>
        </xdr:cNvPr>
        <xdr:cNvCxnSpPr/>
      </xdr:nvCxnSpPr>
      <xdr:spPr>
        <a:xfrm flipV="1">
          <a:off x="4581525" y="3762375"/>
          <a:ext cx="4824000" cy="0"/>
        </a:xfrm>
        <a:prstGeom prst="line">
          <a:avLst/>
        </a:prstGeom>
        <a:ln w="38100">
          <a:solidFill>
            <a:srgbClr val="F7648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666750</xdr:colOff>
      <xdr:row>21</xdr:row>
      <xdr:rowOff>95250</xdr:rowOff>
    </xdr:from>
    <xdr:to>
      <xdr:col>12</xdr:col>
      <xdr:colOff>264750</xdr:colOff>
      <xdr:row>34</xdr:row>
      <xdr:rowOff>138750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93E397F9-5915-458E-BEB4-A6CCD3462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19</xdr:row>
      <xdr:rowOff>180975</xdr:rowOff>
    </xdr:from>
    <xdr:to>
      <xdr:col>10</xdr:col>
      <xdr:colOff>219075</xdr:colOff>
      <xdr:row>21</xdr:row>
      <xdr:rowOff>114300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C3200863-5E8C-4683-B31B-6C8562DB7019}"/>
            </a:ext>
          </a:extLst>
        </xdr:cNvPr>
        <xdr:cNvSpPr txBox="1"/>
      </xdr:nvSpPr>
      <xdr:spPr>
        <a:xfrm>
          <a:off x="4572000" y="3838575"/>
          <a:ext cx="32670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200" b="1">
              <a:latin typeface="Arial" panose="020B0604020202020204" pitchFamily="34" charset="0"/>
              <a:cs typeface="Arial" panose="020B0604020202020204" pitchFamily="34" charset="0"/>
            </a:rPr>
            <a:t>Evolución</a:t>
          </a:r>
          <a:r>
            <a:rPr lang="es-ES" sz="1200" b="1" baseline="0">
              <a:latin typeface="Arial" panose="020B0604020202020204" pitchFamily="34" charset="0"/>
              <a:cs typeface="Arial" panose="020B0604020202020204" pitchFamily="34" charset="0"/>
            </a:rPr>
            <a:t> y Variación de las Ventas Netas</a:t>
          </a:r>
          <a:endParaRPr lang="es-ES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76199</xdr:colOff>
      <xdr:row>5</xdr:row>
      <xdr:rowOff>28574</xdr:rowOff>
    </xdr:from>
    <xdr:to>
      <xdr:col>16</xdr:col>
      <xdr:colOff>172199</xdr:colOff>
      <xdr:row>11</xdr:row>
      <xdr:rowOff>35474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FFBD2566-221E-467E-AE13-D49894214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428625</xdr:colOff>
      <xdr:row>5</xdr:row>
      <xdr:rowOff>47624</xdr:rowOff>
    </xdr:from>
    <xdr:to>
      <xdr:col>18</xdr:col>
      <xdr:colOff>524625</xdr:colOff>
      <xdr:row>11</xdr:row>
      <xdr:rowOff>54524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E52DA3DA-16FF-44AF-A7B2-FA8BAB15B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542925</xdr:colOff>
      <xdr:row>7</xdr:row>
      <xdr:rowOff>38100</xdr:rowOff>
    </xdr:from>
    <xdr:to>
      <xdr:col>15</xdr:col>
      <xdr:colOff>447675</xdr:colOff>
      <xdr:row>9</xdr:row>
      <xdr:rowOff>0</xdr:rowOff>
    </xdr:to>
    <xdr:sp macro="" textlink="Análisis!AV7">
      <xdr:nvSpPr>
        <xdr:cNvPr id="61" name="CuadroTexto 60">
          <a:extLst>
            <a:ext uri="{FF2B5EF4-FFF2-40B4-BE49-F238E27FC236}">
              <a16:creationId xmlns:a16="http://schemas.microsoft.com/office/drawing/2014/main" id="{D472DE14-7F35-AAC9-3599-6438986868FA}"/>
            </a:ext>
          </a:extLst>
        </xdr:cNvPr>
        <xdr:cNvSpPr txBox="1"/>
      </xdr:nvSpPr>
      <xdr:spPr>
        <a:xfrm>
          <a:off x="11210925" y="1371600"/>
          <a:ext cx="6667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B68F0F2-ED2D-4861-B13A-1CEFF7A98C05}" type="TxLink">
            <a:rPr lang="en-US" sz="1600" b="1" i="0" u="none" strike="noStrike">
              <a:solidFill>
                <a:srgbClr val="35BAD4"/>
              </a:solidFill>
              <a:latin typeface="Segoe UI"/>
              <a:cs typeface="Segoe UI"/>
            </a:rPr>
            <a:t>75,8%</a:t>
          </a:fld>
          <a:endParaRPr lang="es-ES" sz="1600" b="1">
            <a:solidFill>
              <a:srgbClr val="35BAD4"/>
            </a:solidFill>
          </a:endParaRPr>
        </a:p>
      </xdr:txBody>
    </xdr:sp>
    <xdr:clientData/>
  </xdr:twoCellAnchor>
  <xdr:twoCellAnchor>
    <xdr:from>
      <xdr:col>17</xdr:col>
      <xdr:colOff>152400</xdr:colOff>
      <xdr:row>6</xdr:row>
      <xdr:rowOff>171450</xdr:rowOff>
    </xdr:from>
    <xdr:to>
      <xdr:col>18</xdr:col>
      <xdr:colOff>190500</xdr:colOff>
      <xdr:row>8</xdr:row>
      <xdr:rowOff>152400</xdr:rowOff>
    </xdr:to>
    <xdr:sp macro="" textlink="Análisis!AZ7">
      <xdr:nvSpPr>
        <xdr:cNvPr id="65" name="CuadroTexto 64">
          <a:extLst>
            <a:ext uri="{FF2B5EF4-FFF2-40B4-BE49-F238E27FC236}">
              <a16:creationId xmlns:a16="http://schemas.microsoft.com/office/drawing/2014/main" id="{A1E1FE20-483F-49CC-871F-E23EB39CF5E2}"/>
            </a:ext>
          </a:extLst>
        </xdr:cNvPr>
        <xdr:cNvSpPr txBox="1"/>
      </xdr:nvSpPr>
      <xdr:spPr>
        <a:xfrm>
          <a:off x="13106400" y="1314450"/>
          <a:ext cx="8001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C01BA42-CF1B-47C9-926F-65CE8DBB208E}" type="TxLink">
            <a:rPr lang="en-US" sz="1600" b="1" i="0" u="none" strike="noStrike">
              <a:solidFill>
                <a:srgbClr val="35BAD4"/>
              </a:solidFill>
              <a:latin typeface="Segoe UI"/>
              <a:cs typeface="Segoe UI"/>
            </a:rPr>
            <a:t>36,0%</a:t>
          </a:fld>
          <a:endParaRPr lang="en-US" sz="2400" b="1" i="0" u="none" strike="noStrike">
            <a:solidFill>
              <a:srgbClr val="35BAD4"/>
            </a:solidFill>
            <a:latin typeface="Segoe UI"/>
            <a:cs typeface="Segoe UI"/>
          </a:endParaRPr>
        </a:p>
      </xdr:txBody>
    </xdr:sp>
    <xdr:clientData/>
  </xdr:twoCellAnchor>
  <xdr:twoCellAnchor>
    <xdr:from>
      <xdr:col>12</xdr:col>
      <xdr:colOff>733424</xdr:colOff>
      <xdr:row>5</xdr:row>
      <xdr:rowOff>142875</xdr:rowOff>
    </xdr:from>
    <xdr:to>
      <xdr:col>14</xdr:col>
      <xdr:colOff>422624</xdr:colOff>
      <xdr:row>8</xdr:row>
      <xdr:rowOff>172575</xdr:rowOff>
    </xdr:to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54801613-BD3C-46A7-908F-39D967825CD8}"/>
            </a:ext>
          </a:extLst>
        </xdr:cNvPr>
        <xdr:cNvSpPr txBox="1"/>
      </xdr:nvSpPr>
      <xdr:spPr>
        <a:xfrm>
          <a:off x="9877424" y="1095375"/>
          <a:ext cx="1213200" cy="601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>
              <a:solidFill>
                <a:srgbClr val="35BAD4"/>
              </a:solidFill>
              <a:latin typeface="Arial" panose="020B0604020202020204" pitchFamily="34" charset="0"/>
              <a:cs typeface="Arial" panose="020B0604020202020204" pitchFamily="34" charset="0"/>
            </a:rPr>
            <a:t>Margen</a:t>
          </a:r>
          <a:r>
            <a:rPr lang="es-ES" sz="1100" b="1" baseline="0">
              <a:solidFill>
                <a:srgbClr val="35BAD4"/>
              </a:solidFill>
              <a:latin typeface="Arial" panose="020B0604020202020204" pitchFamily="34" charset="0"/>
              <a:cs typeface="Arial" panose="020B0604020202020204" pitchFamily="34" charset="0"/>
            </a:rPr>
            <a:t> de Beneficio Bruto</a:t>
          </a:r>
          <a:endParaRPr lang="es-ES" sz="1100" b="1">
            <a:solidFill>
              <a:srgbClr val="35BAD4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638174</xdr:colOff>
      <xdr:row>5</xdr:row>
      <xdr:rowOff>152400</xdr:rowOff>
    </xdr:from>
    <xdr:to>
      <xdr:col>17</xdr:col>
      <xdr:colOff>327374</xdr:colOff>
      <xdr:row>8</xdr:row>
      <xdr:rowOff>182100</xdr:rowOff>
    </xdr:to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id="{29BF125B-7FD2-40B3-946E-2ABE485B7452}"/>
            </a:ext>
          </a:extLst>
        </xdr:cNvPr>
        <xdr:cNvSpPr txBox="1"/>
      </xdr:nvSpPr>
      <xdr:spPr>
        <a:xfrm>
          <a:off x="12068174" y="1104900"/>
          <a:ext cx="1213200" cy="601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>
              <a:solidFill>
                <a:srgbClr val="35BAD4"/>
              </a:solidFill>
              <a:latin typeface="Arial" panose="020B0604020202020204" pitchFamily="34" charset="0"/>
              <a:cs typeface="Arial" panose="020B0604020202020204" pitchFamily="34" charset="0"/>
            </a:rPr>
            <a:t>Margen</a:t>
          </a:r>
          <a:r>
            <a:rPr lang="es-ES" sz="1100" b="1" baseline="0">
              <a:solidFill>
                <a:srgbClr val="35BAD4"/>
              </a:solidFill>
              <a:latin typeface="Arial" panose="020B0604020202020204" pitchFamily="34" charset="0"/>
              <a:cs typeface="Arial" panose="020B0604020202020204" pitchFamily="34" charset="0"/>
            </a:rPr>
            <a:t> de Utilidad Operativa</a:t>
          </a:r>
          <a:endParaRPr lang="es-ES" sz="1100" b="1">
            <a:solidFill>
              <a:srgbClr val="35BAD4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561975</xdr:colOff>
      <xdr:row>11</xdr:row>
      <xdr:rowOff>76200</xdr:rowOff>
    </xdr:from>
    <xdr:to>
      <xdr:col>19</xdr:col>
      <xdr:colOff>51975</xdr:colOff>
      <xdr:row>11</xdr:row>
      <xdr:rowOff>76200</xdr:rowOff>
    </xdr:to>
    <xdr:cxnSp macro="">
      <xdr:nvCxnSpPr>
        <xdr:cNvPr id="72" name="Conector recto 71">
          <a:extLst>
            <a:ext uri="{FF2B5EF4-FFF2-40B4-BE49-F238E27FC236}">
              <a16:creationId xmlns:a16="http://schemas.microsoft.com/office/drawing/2014/main" id="{584F5C64-B6A3-42DD-AEAC-1B89897A55EE}"/>
            </a:ext>
          </a:extLst>
        </xdr:cNvPr>
        <xdr:cNvCxnSpPr/>
      </xdr:nvCxnSpPr>
      <xdr:spPr>
        <a:xfrm flipV="1">
          <a:off x="9705975" y="2209800"/>
          <a:ext cx="4824000" cy="0"/>
        </a:xfrm>
        <a:prstGeom prst="line">
          <a:avLst/>
        </a:prstGeom>
        <a:ln w="38100">
          <a:solidFill>
            <a:srgbClr val="F7648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342900</xdr:colOff>
      <xdr:row>13</xdr:row>
      <xdr:rowOff>66675</xdr:rowOff>
    </xdr:from>
    <xdr:to>
      <xdr:col>18</xdr:col>
      <xdr:colOff>666900</xdr:colOff>
      <xdr:row>26</xdr:row>
      <xdr:rowOff>2175</xdr:rowOff>
    </xdr:to>
    <xdr:graphicFrame macro="">
      <xdr:nvGraphicFramePr>
        <xdr:cNvPr id="73" name="Gráfico 72">
          <a:extLst>
            <a:ext uri="{FF2B5EF4-FFF2-40B4-BE49-F238E27FC236}">
              <a16:creationId xmlns:a16="http://schemas.microsoft.com/office/drawing/2014/main" id="{29BF23C9-A75A-4D9C-AFB2-30C32BBB0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514350</xdr:colOff>
      <xdr:row>11</xdr:row>
      <xdr:rowOff>152400</xdr:rowOff>
    </xdr:from>
    <xdr:to>
      <xdr:col>17</xdr:col>
      <xdr:colOff>400050</xdr:colOff>
      <xdr:row>13</xdr:row>
      <xdr:rowOff>85725</xdr:rowOff>
    </xdr:to>
    <xdr:sp macro="" textlink="">
      <xdr:nvSpPr>
        <xdr:cNvPr id="74" name="CuadroTexto 73">
          <a:extLst>
            <a:ext uri="{FF2B5EF4-FFF2-40B4-BE49-F238E27FC236}">
              <a16:creationId xmlns:a16="http://schemas.microsoft.com/office/drawing/2014/main" id="{B18771A4-D358-496E-9318-769B3EB1257B}"/>
            </a:ext>
          </a:extLst>
        </xdr:cNvPr>
        <xdr:cNvSpPr txBox="1"/>
      </xdr:nvSpPr>
      <xdr:spPr>
        <a:xfrm>
          <a:off x="9658350" y="2286000"/>
          <a:ext cx="369570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200" b="1">
              <a:latin typeface="Arial" panose="020B0604020202020204" pitchFamily="34" charset="0"/>
              <a:cs typeface="Arial" panose="020B0604020202020204" pitchFamily="34" charset="0"/>
            </a:rPr>
            <a:t>Evolución</a:t>
          </a:r>
          <a:r>
            <a:rPr lang="es-ES" sz="1200" b="1" baseline="0">
              <a:latin typeface="Arial" panose="020B0604020202020204" pitchFamily="34" charset="0"/>
              <a:cs typeface="Arial" panose="020B0604020202020204" pitchFamily="34" charset="0"/>
            </a:rPr>
            <a:t> y Crecimiento de los Costos de Venta</a:t>
          </a:r>
          <a:endParaRPr lang="es-ES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361950</xdr:colOff>
      <xdr:row>29</xdr:row>
      <xdr:rowOff>38100</xdr:rowOff>
    </xdr:from>
    <xdr:to>
      <xdr:col>18</xdr:col>
      <xdr:colOff>200025</xdr:colOff>
      <xdr:row>41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5" name="Gráfico 74">
              <a:extLst>
                <a:ext uri="{FF2B5EF4-FFF2-40B4-BE49-F238E27FC236}">
                  <a16:creationId xmlns:a16="http://schemas.microsoft.com/office/drawing/2014/main" id="{B4E53665-7904-4DBA-AA3B-9413A0ECF6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5950" y="5600700"/>
              <a:ext cx="4410075" cy="2333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342900</xdr:colOff>
      <xdr:row>26</xdr:row>
      <xdr:rowOff>38100</xdr:rowOff>
    </xdr:from>
    <xdr:to>
      <xdr:col>18</xdr:col>
      <xdr:colOff>676276</xdr:colOff>
      <xdr:row>29</xdr:row>
      <xdr:rowOff>190499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6" name="Cuenta">
              <a:extLst>
                <a:ext uri="{FF2B5EF4-FFF2-40B4-BE49-F238E27FC236}">
                  <a16:creationId xmlns:a16="http://schemas.microsoft.com/office/drawing/2014/main" id="{A565D450-1757-4375-B7E0-DB55FDB9B0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en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86900" y="5029200"/>
              <a:ext cx="4905376" cy="723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657225</xdr:colOff>
      <xdr:row>0</xdr:row>
      <xdr:rowOff>76200</xdr:rowOff>
    </xdr:from>
    <xdr:to>
      <xdr:col>16</xdr:col>
      <xdr:colOff>200025</xdr:colOff>
      <xdr:row>5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7" name="Trimestre">
              <a:extLst>
                <a:ext uri="{FF2B5EF4-FFF2-40B4-BE49-F238E27FC236}">
                  <a16:creationId xmlns:a16="http://schemas.microsoft.com/office/drawing/2014/main" id="{68941786-1723-4A91-B746-D96908A9D2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imest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63225" y="76200"/>
              <a:ext cx="18288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523875</xdr:colOff>
      <xdr:row>0</xdr:row>
      <xdr:rowOff>85724</xdr:rowOff>
    </xdr:from>
    <xdr:to>
      <xdr:col>19</xdr:col>
      <xdr:colOff>66675</xdr:colOff>
      <xdr:row>3</xdr:row>
      <xdr:rowOff>190499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8" name="Semestre">
              <a:extLst>
                <a:ext uri="{FF2B5EF4-FFF2-40B4-BE49-F238E27FC236}">
                  <a16:creationId xmlns:a16="http://schemas.microsoft.com/office/drawing/2014/main" id="{D1C46334-1034-4643-AD0B-1A62549D66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mest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15875" y="85724"/>
              <a:ext cx="1828800" cy="676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542924</xdr:colOff>
      <xdr:row>0</xdr:row>
      <xdr:rowOff>28575</xdr:rowOff>
    </xdr:from>
    <xdr:to>
      <xdr:col>13</xdr:col>
      <xdr:colOff>390525</xdr:colOff>
      <xdr:row>4</xdr:row>
      <xdr:rowOff>152401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9" name="Meses (Fecha)">
              <a:extLst>
                <a:ext uri="{FF2B5EF4-FFF2-40B4-BE49-F238E27FC236}">
                  <a16:creationId xmlns:a16="http://schemas.microsoft.com/office/drawing/2014/main" id="{01B341AD-FE99-48AF-9CC0-1ABBF2999F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Fecha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76924" y="28575"/>
              <a:ext cx="4419601" cy="885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691.471789699077" createdVersion="8" refreshedVersion="8" minRefreshableVersion="3" recordCount="289" xr:uid="{B31DF93D-3C83-4B6D-887D-48EBD9A26667}">
  <cacheSource type="worksheet">
    <worksheetSource name="datos"/>
  </cacheSource>
  <cacheFields count="9">
    <cacheField name="Id" numFmtId="0">
      <sharedItems/>
    </cacheField>
    <cacheField name="Fecha" numFmtId="14">
      <sharedItems containsSemiMixedTypes="0" containsNonDate="0" containsDate="1" containsString="0" minDate="2023-01-01T00:00:00" maxDate="2023-12-22T00:00:00" count="174">
        <d v="2023-01-01T00:00:00"/>
        <d v="2023-01-03T00:00:00"/>
        <d v="2023-01-04T00:00:00"/>
        <d v="2023-01-07T00:00:00"/>
        <d v="2023-01-08T00:00:00"/>
        <d v="2023-01-10T00:00:00"/>
        <d v="2023-01-11T00:00:00"/>
        <d v="2023-01-13T00:00:00"/>
        <d v="2023-01-14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4T00:00:00"/>
        <d v="2023-01-26T00:00:00"/>
        <d v="2023-01-27T00:00:00"/>
        <d v="2023-02-05T00:00:00"/>
        <d v="2023-02-08T00:00:00"/>
        <d v="2023-02-09T00:00:00"/>
        <d v="2023-02-11T00:00:00"/>
        <d v="2023-02-13T00:00:00"/>
        <d v="2023-02-14T00:00:00"/>
        <d v="2023-02-15T00:00:00"/>
        <d v="2023-02-16T00:00:00"/>
        <d v="2023-02-17T00:00:00"/>
        <d v="2023-02-25T00:00:00"/>
        <d v="2023-02-26T00:00:00"/>
        <d v="2023-03-02T00:00:00"/>
        <d v="2023-03-03T00:00:00"/>
        <d v="2023-03-04T00:00:00"/>
        <d v="2023-03-08T00:00:00"/>
        <d v="2023-03-10T00:00:00"/>
        <d v="2023-03-11T00:00:00"/>
        <d v="2023-03-12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6T00:00:00"/>
        <d v="2023-04-01T00:00:00"/>
        <d v="2023-04-02T00:00:00"/>
        <d v="2023-04-07T00:00:00"/>
        <d v="2023-04-10T00:00:00"/>
        <d v="2023-04-13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4T00:00:00"/>
        <d v="2023-04-26T00:00:00"/>
        <d v="2023-04-27T00:00:00"/>
        <d v="2023-05-03T00:00:00"/>
        <d v="2023-05-08T00:00:00"/>
        <d v="2023-05-10T00:00:00"/>
        <d v="2023-05-11T00:00:00"/>
        <d v="2023-05-12T00:00:00"/>
        <d v="2023-05-14T00:00:00"/>
        <d v="2023-05-15T00:00:00"/>
        <d v="2023-05-16T00:00:00"/>
        <d v="2023-05-19T00:00:00"/>
        <d v="2023-05-20T00:00:00"/>
        <d v="2023-05-30T00:00:00"/>
        <d v="2023-05-31T00:00:00"/>
        <d v="2023-06-04T00:00:00"/>
        <d v="2023-06-05T00:00:00"/>
        <d v="2023-06-12T00:00:00"/>
        <d v="2023-06-13T00:00:00"/>
        <d v="2023-06-15T00:00:00"/>
        <d v="2023-06-16T00:00:00"/>
        <d v="2023-06-21T00:00:00"/>
        <d v="2023-06-23T00:00:00"/>
        <d v="2023-06-24T00:00:00"/>
        <d v="2023-06-26T00:00:00"/>
        <d v="2023-06-28T00:00:00"/>
        <d v="2023-06-29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1T00:00:00"/>
        <d v="2023-07-28T00:00:00"/>
        <d v="2023-07-29T00:00:00"/>
        <d v="2023-08-04T00:00:00"/>
        <d v="2023-08-05T00:00:00"/>
        <d v="2023-08-09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9-05T00:00:00"/>
        <d v="2023-09-06T00:00:00"/>
        <d v="2023-09-07T00:00:00"/>
        <d v="2023-09-08T00:00:00"/>
        <d v="2023-09-09T00:00:00"/>
        <d v="2023-09-13T00:00:00"/>
        <d v="2023-09-16T00:00:00"/>
        <d v="2023-09-17T00:00:00"/>
        <d v="2023-09-18T00:00:00"/>
        <d v="2023-09-20T00:00:00"/>
        <d v="2023-09-22T00:00:00"/>
        <d v="2023-09-23T00:00:00"/>
        <d v="2023-09-25T00:00:00"/>
        <d v="2023-09-28T00:00:00"/>
        <d v="2023-09-29T00:00:00"/>
        <d v="2023-10-02T00:00:00"/>
        <d v="2023-10-03T00:00:00"/>
        <d v="2023-10-04T00:00:00"/>
        <d v="2023-10-05T00:00:00"/>
        <d v="2023-10-07T00:00:00"/>
        <d v="2023-10-13T00:00:00"/>
        <d v="2023-10-14T00:00:00"/>
        <d v="2023-10-18T00:00:00"/>
        <d v="2023-10-19T00:00:00"/>
        <d v="2023-10-21T00:00:00"/>
        <d v="2023-10-22T00:00:00"/>
        <d v="2023-10-23T00:00:00"/>
        <d v="2023-10-31T00:00:00"/>
        <d v="2023-11-01T00:00:00"/>
        <d v="2023-11-05T00:00:00"/>
        <d v="2023-11-06T00:00:00"/>
        <d v="2023-11-07T00:00:00"/>
        <d v="2023-11-16T00:00:00"/>
        <d v="2023-11-17T00:00:00"/>
        <d v="2023-11-18T00:00:00"/>
        <d v="2023-11-19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2-04T00:00:00"/>
        <d v="2023-12-05T00:00:00"/>
        <d v="2023-12-07T00:00:00"/>
        <d v="2023-12-09T00:00:00"/>
        <d v="2023-12-13T00:00:00"/>
        <d v="2023-12-16T00:00:00"/>
        <d v="2023-12-18T00:00:00"/>
        <d v="2023-12-19T00:00:00"/>
        <d v="2023-12-20T00:00:00"/>
        <d v="2023-12-21T00:00:00"/>
      </sharedItems>
      <fieldGroup par="8"/>
    </cacheField>
    <cacheField name="Trimestre" numFmtId="0">
      <sharedItems count="4">
        <s v="T1"/>
        <s v="T2"/>
        <s v="T3"/>
        <s v="T4"/>
      </sharedItems>
    </cacheField>
    <cacheField name="Semestre" numFmtId="0">
      <sharedItems count="2">
        <s v="Sem 1"/>
        <s v="Sem 2"/>
      </sharedItems>
    </cacheField>
    <cacheField name="Cuenta" numFmtId="0">
      <sharedItems count="10">
        <s v="Gastos de Ventas"/>
        <s v="Ingresos Financieros"/>
        <s v="Otros Ingresos"/>
        <s v="Otros Gastos"/>
        <s v="Gastos Administrativos"/>
        <s v="Gastos Financieros"/>
        <s v="Depreciación"/>
        <s v="Costos de Ventas"/>
        <s v="Devoluciones y Descuentos"/>
        <s v="Ventas "/>
      </sharedItems>
    </cacheField>
    <cacheField name="Descripción de Cuenta" numFmtId="0">
      <sharedItems count="32">
        <s v="Publicidad por Youtube"/>
        <s v="Préstamo Bancario"/>
        <s v="Alquiler de Espacio para Cefetín"/>
        <s v="Colaboración a una Actividad de Salud"/>
        <s v="Publicidad por Instagram"/>
        <s v="Venta de Equipos de Cómputo"/>
        <s v="Relaciones Públicas"/>
        <s v="Colaboración para Pro Fondos-Animales"/>
        <s v="Compra de Premios "/>
        <s v="Compra de Escritorios"/>
        <s v="Publicidad por Radio y TV"/>
        <s v="Reparación de Teléfonos"/>
        <s v="Venta de Reciclaje"/>
        <s v="Reparación de equipo de cómputo"/>
        <s v="Consultoría"/>
        <s v="Capacitación a los Vendedores"/>
        <s v="Mantenimiento de Áreas"/>
        <s v="Materiales de Oficina"/>
        <s v="Pago de Agua y Electricidad"/>
        <s v="Comisión por Ventas"/>
        <s v="Investigación de Mercado"/>
        <s v="Pago de Teléfono e internet,"/>
        <s v="Pago a los Vendedores"/>
        <s v="Pago de Deuda"/>
        <s v="Depreciación de Equipos"/>
        <s v=" Pago de Alquiler del Local"/>
        <s v="Pago a la Recepcionista"/>
        <s v="Materia Prima"/>
        <s v="Pago de Personal"/>
        <s v="Devoluciones y Descuentos"/>
        <s v="Ventas al Crédito"/>
        <s v="Ventas"/>
      </sharedItems>
    </cacheField>
    <cacheField name="Importe" numFmtId="38">
      <sharedItems containsSemiMixedTypes="0" containsString="0" containsNumber="1" containsInteger="1" minValue="-8500" maxValue="54500"/>
    </cacheField>
    <cacheField name="Días (Fecha)" numFmtId="0" databaseField="0">
      <fieldGroup base="1">
        <rangePr groupBy="days" startDate="2023-01-01T00:00:00" endDate="2023-12-22T00:00:00"/>
        <groupItems count="368">
          <s v="&lt;01/01/2023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2/12/2023"/>
        </groupItems>
      </fieldGroup>
    </cacheField>
    <cacheField name="Meses (Fecha)" numFmtId="0" databaseField="0">
      <fieldGroup base="1">
        <rangePr groupBy="months" startDate="2023-01-01T00:00:00" endDate="2023-12-22T00:00:00"/>
        <groupItems count="14">
          <s v="&lt;01/01/20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2/12/2023"/>
        </groupItems>
      </fieldGroup>
    </cacheField>
  </cacheFields>
  <extLst>
    <ext xmlns:x14="http://schemas.microsoft.com/office/spreadsheetml/2009/9/main" uri="{725AE2AE-9491-48be-B2B4-4EB974FC3084}">
      <x14:pivotCacheDefinition pivotCacheId="6999938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">
  <r>
    <s v="R-00001"/>
    <x v="0"/>
    <x v="0"/>
    <x v="0"/>
    <x v="0"/>
    <x v="0"/>
    <n v="-1000"/>
  </r>
  <r>
    <s v="R-00002"/>
    <x v="0"/>
    <x v="0"/>
    <x v="0"/>
    <x v="1"/>
    <x v="1"/>
    <n v="39000"/>
  </r>
  <r>
    <s v="R-00003"/>
    <x v="0"/>
    <x v="0"/>
    <x v="0"/>
    <x v="2"/>
    <x v="2"/>
    <n v="1000"/>
  </r>
  <r>
    <s v="R-00004"/>
    <x v="0"/>
    <x v="0"/>
    <x v="0"/>
    <x v="3"/>
    <x v="3"/>
    <n v="-300"/>
  </r>
  <r>
    <s v="R-00005"/>
    <x v="0"/>
    <x v="0"/>
    <x v="0"/>
    <x v="0"/>
    <x v="4"/>
    <n v="-1000"/>
  </r>
  <r>
    <s v="R-00006"/>
    <x v="0"/>
    <x v="0"/>
    <x v="0"/>
    <x v="2"/>
    <x v="5"/>
    <n v="500"/>
  </r>
  <r>
    <s v="R-00007"/>
    <x v="1"/>
    <x v="0"/>
    <x v="0"/>
    <x v="0"/>
    <x v="6"/>
    <n v="-500"/>
  </r>
  <r>
    <s v="R-00008"/>
    <x v="1"/>
    <x v="0"/>
    <x v="0"/>
    <x v="3"/>
    <x v="7"/>
    <n v="-200"/>
  </r>
  <r>
    <s v="R-00009"/>
    <x v="2"/>
    <x v="0"/>
    <x v="0"/>
    <x v="3"/>
    <x v="8"/>
    <n v="-300"/>
  </r>
  <r>
    <s v="R-00010"/>
    <x v="2"/>
    <x v="0"/>
    <x v="0"/>
    <x v="4"/>
    <x v="9"/>
    <n v="-600"/>
  </r>
  <r>
    <s v="R-00011"/>
    <x v="3"/>
    <x v="0"/>
    <x v="0"/>
    <x v="0"/>
    <x v="10"/>
    <n v="-990"/>
  </r>
  <r>
    <s v="R-00012"/>
    <x v="4"/>
    <x v="0"/>
    <x v="0"/>
    <x v="4"/>
    <x v="11"/>
    <n v="-450"/>
  </r>
  <r>
    <s v="R-00013"/>
    <x v="5"/>
    <x v="0"/>
    <x v="0"/>
    <x v="2"/>
    <x v="12"/>
    <n v="150"/>
  </r>
  <r>
    <s v="R-00014"/>
    <x v="6"/>
    <x v="0"/>
    <x v="0"/>
    <x v="4"/>
    <x v="13"/>
    <n v="-500"/>
  </r>
  <r>
    <s v="R-00015"/>
    <x v="6"/>
    <x v="0"/>
    <x v="0"/>
    <x v="0"/>
    <x v="14"/>
    <n v="-500"/>
  </r>
  <r>
    <s v="R-00016"/>
    <x v="7"/>
    <x v="0"/>
    <x v="0"/>
    <x v="0"/>
    <x v="15"/>
    <n v="-2000"/>
  </r>
  <r>
    <s v="R-00017"/>
    <x v="8"/>
    <x v="0"/>
    <x v="0"/>
    <x v="3"/>
    <x v="16"/>
    <n v="-500"/>
  </r>
  <r>
    <s v="R-00018"/>
    <x v="8"/>
    <x v="0"/>
    <x v="0"/>
    <x v="4"/>
    <x v="17"/>
    <n v="-300"/>
  </r>
  <r>
    <s v="R-00019"/>
    <x v="9"/>
    <x v="0"/>
    <x v="0"/>
    <x v="4"/>
    <x v="18"/>
    <n v="-400"/>
  </r>
  <r>
    <s v="R-00020"/>
    <x v="10"/>
    <x v="0"/>
    <x v="0"/>
    <x v="0"/>
    <x v="0"/>
    <n v="-700"/>
  </r>
  <r>
    <s v="R-00021"/>
    <x v="10"/>
    <x v="0"/>
    <x v="0"/>
    <x v="0"/>
    <x v="19"/>
    <n v="-760"/>
  </r>
  <r>
    <s v="R-00022"/>
    <x v="11"/>
    <x v="0"/>
    <x v="0"/>
    <x v="0"/>
    <x v="20"/>
    <n v="-500"/>
  </r>
  <r>
    <s v="R-00023"/>
    <x v="12"/>
    <x v="0"/>
    <x v="0"/>
    <x v="4"/>
    <x v="21"/>
    <n v="-450"/>
  </r>
  <r>
    <s v="R-00024"/>
    <x v="13"/>
    <x v="0"/>
    <x v="0"/>
    <x v="0"/>
    <x v="22"/>
    <n v="-5000"/>
  </r>
  <r>
    <s v="R-00025"/>
    <x v="13"/>
    <x v="0"/>
    <x v="0"/>
    <x v="5"/>
    <x v="23"/>
    <n v="-3000"/>
  </r>
  <r>
    <s v="R-00026"/>
    <x v="13"/>
    <x v="0"/>
    <x v="0"/>
    <x v="6"/>
    <x v="24"/>
    <n v="-3250"/>
  </r>
  <r>
    <s v="R-00027"/>
    <x v="14"/>
    <x v="0"/>
    <x v="0"/>
    <x v="4"/>
    <x v="25"/>
    <n v="-4000"/>
  </r>
  <r>
    <s v="R-00028"/>
    <x v="14"/>
    <x v="0"/>
    <x v="0"/>
    <x v="4"/>
    <x v="26"/>
    <n v="-2000"/>
  </r>
  <r>
    <s v="R-00029"/>
    <x v="15"/>
    <x v="0"/>
    <x v="0"/>
    <x v="7"/>
    <x v="27"/>
    <n v="-3500"/>
  </r>
  <r>
    <s v="R-00030"/>
    <x v="15"/>
    <x v="0"/>
    <x v="0"/>
    <x v="7"/>
    <x v="28"/>
    <n v="-5500"/>
  </r>
  <r>
    <s v="R-00031"/>
    <x v="16"/>
    <x v="0"/>
    <x v="0"/>
    <x v="8"/>
    <x v="29"/>
    <n v="-2000"/>
  </r>
  <r>
    <s v="R-00032"/>
    <x v="17"/>
    <x v="0"/>
    <x v="0"/>
    <x v="9"/>
    <x v="30"/>
    <n v="5000"/>
  </r>
  <r>
    <s v="R-00033"/>
    <x v="18"/>
    <x v="0"/>
    <x v="0"/>
    <x v="9"/>
    <x v="31"/>
    <n v="30000"/>
  </r>
  <r>
    <s v="R-00034"/>
    <x v="19"/>
    <x v="0"/>
    <x v="0"/>
    <x v="2"/>
    <x v="2"/>
    <n v="1000"/>
  </r>
  <r>
    <s v="R-00035"/>
    <x v="20"/>
    <x v="0"/>
    <x v="0"/>
    <x v="2"/>
    <x v="5"/>
    <n v="500"/>
  </r>
  <r>
    <s v="R-00036"/>
    <x v="20"/>
    <x v="0"/>
    <x v="0"/>
    <x v="0"/>
    <x v="6"/>
    <n v="-500"/>
  </r>
  <r>
    <s v="R-00037"/>
    <x v="20"/>
    <x v="0"/>
    <x v="0"/>
    <x v="3"/>
    <x v="8"/>
    <n v="-300"/>
  </r>
  <r>
    <s v="R-00038"/>
    <x v="21"/>
    <x v="0"/>
    <x v="0"/>
    <x v="0"/>
    <x v="10"/>
    <n v="-990"/>
  </r>
  <r>
    <s v="R-00039"/>
    <x v="22"/>
    <x v="0"/>
    <x v="0"/>
    <x v="2"/>
    <x v="12"/>
    <n v="150"/>
  </r>
  <r>
    <s v="R-00040"/>
    <x v="22"/>
    <x v="0"/>
    <x v="0"/>
    <x v="4"/>
    <x v="13"/>
    <n v="-500"/>
  </r>
  <r>
    <s v="R-00041"/>
    <x v="23"/>
    <x v="0"/>
    <x v="0"/>
    <x v="4"/>
    <x v="17"/>
    <n v="-300"/>
  </r>
  <r>
    <s v="R-00042"/>
    <x v="24"/>
    <x v="0"/>
    <x v="0"/>
    <x v="4"/>
    <x v="18"/>
    <n v="-400"/>
  </r>
  <r>
    <s v="R-00043"/>
    <x v="25"/>
    <x v="0"/>
    <x v="0"/>
    <x v="0"/>
    <x v="0"/>
    <n v="-800"/>
  </r>
  <r>
    <s v="R-00044"/>
    <x v="25"/>
    <x v="0"/>
    <x v="0"/>
    <x v="0"/>
    <x v="19"/>
    <n v="-500"/>
  </r>
  <r>
    <s v="R-00045"/>
    <x v="26"/>
    <x v="0"/>
    <x v="0"/>
    <x v="4"/>
    <x v="21"/>
    <n v="-450"/>
  </r>
  <r>
    <s v="R-00046"/>
    <x v="26"/>
    <x v="0"/>
    <x v="0"/>
    <x v="0"/>
    <x v="22"/>
    <n v="-5000"/>
  </r>
  <r>
    <s v="R-00047"/>
    <x v="27"/>
    <x v="0"/>
    <x v="0"/>
    <x v="5"/>
    <x v="23"/>
    <n v="-3000"/>
  </r>
  <r>
    <s v="R-00048"/>
    <x v="27"/>
    <x v="0"/>
    <x v="0"/>
    <x v="6"/>
    <x v="24"/>
    <n v="-3250"/>
  </r>
  <r>
    <s v="R-00049"/>
    <x v="27"/>
    <x v="0"/>
    <x v="0"/>
    <x v="4"/>
    <x v="25"/>
    <n v="-4000"/>
  </r>
  <r>
    <s v="R-00050"/>
    <x v="28"/>
    <x v="0"/>
    <x v="0"/>
    <x v="4"/>
    <x v="26"/>
    <n v="-2000"/>
  </r>
  <r>
    <s v="R-00051"/>
    <x v="28"/>
    <x v="0"/>
    <x v="0"/>
    <x v="7"/>
    <x v="27"/>
    <n v="-4500"/>
  </r>
  <r>
    <s v="R-00052"/>
    <x v="28"/>
    <x v="0"/>
    <x v="0"/>
    <x v="7"/>
    <x v="28"/>
    <n v="-5500"/>
  </r>
  <r>
    <s v="R-00053"/>
    <x v="29"/>
    <x v="0"/>
    <x v="0"/>
    <x v="8"/>
    <x v="29"/>
    <n v="-3000"/>
  </r>
  <r>
    <s v="R-00054"/>
    <x v="29"/>
    <x v="0"/>
    <x v="0"/>
    <x v="9"/>
    <x v="30"/>
    <n v="6000"/>
  </r>
  <r>
    <s v="R-00055"/>
    <x v="29"/>
    <x v="0"/>
    <x v="0"/>
    <x v="9"/>
    <x v="31"/>
    <n v="34500"/>
  </r>
  <r>
    <s v="R-00056"/>
    <x v="30"/>
    <x v="0"/>
    <x v="0"/>
    <x v="2"/>
    <x v="2"/>
    <n v="1000"/>
  </r>
  <r>
    <s v="R-00057"/>
    <x v="31"/>
    <x v="0"/>
    <x v="0"/>
    <x v="2"/>
    <x v="5"/>
    <n v="500"/>
  </r>
  <r>
    <s v="R-00058"/>
    <x v="32"/>
    <x v="0"/>
    <x v="0"/>
    <x v="0"/>
    <x v="6"/>
    <n v="-500"/>
  </r>
  <r>
    <s v="R-00059"/>
    <x v="33"/>
    <x v="0"/>
    <x v="0"/>
    <x v="3"/>
    <x v="8"/>
    <n v="-300"/>
  </r>
  <r>
    <s v="R-00060"/>
    <x v="34"/>
    <x v="0"/>
    <x v="0"/>
    <x v="0"/>
    <x v="10"/>
    <n v="-990"/>
  </r>
  <r>
    <s v="R-00061"/>
    <x v="35"/>
    <x v="0"/>
    <x v="0"/>
    <x v="2"/>
    <x v="12"/>
    <n v="150"/>
  </r>
  <r>
    <s v="R-00062"/>
    <x v="36"/>
    <x v="0"/>
    <x v="0"/>
    <x v="4"/>
    <x v="13"/>
    <n v="-500"/>
  </r>
  <r>
    <s v="R-00063"/>
    <x v="36"/>
    <x v="0"/>
    <x v="0"/>
    <x v="4"/>
    <x v="17"/>
    <n v="-300"/>
  </r>
  <r>
    <s v="R-00064"/>
    <x v="37"/>
    <x v="0"/>
    <x v="0"/>
    <x v="4"/>
    <x v="18"/>
    <n v="-400"/>
  </r>
  <r>
    <s v="R-00065"/>
    <x v="38"/>
    <x v="0"/>
    <x v="0"/>
    <x v="0"/>
    <x v="0"/>
    <n v="-800"/>
  </r>
  <r>
    <s v="R-00066"/>
    <x v="39"/>
    <x v="0"/>
    <x v="0"/>
    <x v="0"/>
    <x v="19"/>
    <n v="-500"/>
  </r>
  <r>
    <s v="R-00067"/>
    <x v="39"/>
    <x v="0"/>
    <x v="0"/>
    <x v="4"/>
    <x v="21"/>
    <n v="-450"/>
  </r>
  <r>
    <s v="R-00068"/>
    <x v="40"/>
    <x v="0"/>
    <x v="0"/>
    <x v="0"/>
    <x v="22"/>
    <n v="-5000"/>
  </r>
  <r>
    <s v="R-00069"/>
    <x v="41"/>
    <x v="0"/>
    <x v="0"/>
    <x v="5"/>
    <x v="23"/>
    <n v="-3000"/>
  </r>
  <r>
    <s v="R-00070"/>
    <x v="42"/>
    <x v="0"/>
    <x v="0"/>
    <x v="6"/>
    <x v="24"/>
    <n v="-3250"/>
  </r>
  <r>
    <s v="R-00071"/>
    <x v="43"/>
    <x v="0"/>
    <x v="0"/>
    <x v="4"/>
    <x v="25"/>
    <n v="-4000"/>
  </r>
  <r>
    <s v="R-00072"/>
    <x v="43"/>
    <x v="0"/>
    <x v="0"/>
    <x v="4"/>
    <x v="26"/>
    <n v="-2000"/>
  </r>
  <r>
    <s v="R-00073"/>
    <x v="44"/>
    <x v="0"/>
    <x v="0"/>
    <x v="7"/>
    <x v="27"/>
    <n v="-4500"/>
  </r>
  <r>
    <s v="R-00074"/>
    <x v="44"/>
    <x v="0"/>
    <x v="0"/>
    <x v="7"/>
    <x v="28"/>
    <n v="-5500"/>
  </r>
  <r>
    <s v="R-00075"/>
    <x v="44"/>
    <x v="0"/>
    <x v="0"/>
    <x v="8"/>
    <x v="29"/>
    <n v="-3000"/>
  </r>
  <r>
    <s v="R-00076"/>
    <x v="45"/>
    <x v="0"/>
    <x v="0"/>
    <x v="9"/>
    <x v="30"/>
    <n v="6000"/>
  </r>
  <r>
    <s v="R-00077"/>
    <x v="46"/>
    <x v="0"/>
    <x v="0"/>
    <x v="9"/>
    <x v="31"/>
    <n v="44500"/>
  </r>
  <r>
    <s v="R-00078"/>
    <x v="47"/>
    <x v="1"/>
    <x v="0"/>
    <x v="2"/>
    <x v="2"/>
    <n v="1000"/>
  </r>
  <r>
    <s v="R-00079"/>
    <x v="48"/>
    <x v="1"/>
    <x v="0"/>
    <x v="0"/>
    <x v="6"/>
    <n v="-500"/>
  </r>
  <r>
    <s v="R-00080"/>
    <x v="49"/>
    <x v="1"/>
    <x v="0"/>
    <x v="0"/>
    <x v="10"/>
    <n v="-590"/>
  </r>
  <r>
    <s v="R-00081"/>
    <x v="49"/>
    <x v="1"/>
    <x v="0"/>
    <x v="2"/>
    <x v="12"/>
    <n v="150"/>
  </r>
  <r>
    <s v="R-00082"/>
    <x v="50"/>
    <x v="1"/>
    <x v="0"/>
    <x v="4"/>
    <x v="13"/>
    <n v="-500"/>
  </r>
  <r>
    <s v="R-00083"/>
    <x v="51"/>
    <x v="1"/>
    <x v="0"/>
    <x v="4"/>
    <x v="17"/>
    <n v="-300"/>
  </r>
  <r>
    <s v="R-00084"/>
    <x v="52"/>
    <x v="1"/>
    <x v="0"/>
    <x v="4"/>
    <x v="18"/>
    <n v="-400"/>
  </r>
  <r>
    <s v="R-00085"/>
    <x v="53"/>
    <x v="1"/>
    <x v="0"/>
    <x v="0"/>
    <x v="0"/>
    <n v="500"/>
  </r>
  <r>
    <s v="R-00086"/>
    <x v="54"/>
    <x v="1"/>
    <x v="0"/>
    <x v="0"/>
    <x v="19"/>
    <n v="-400"/>
  </r>
  <r>
    <s v="R-00087"/>
    <x v="55"/>
    <x v="1"/>
    <x v="0"/>
    <x v="4"/>
    <x v="21"/>
    <n v="-450"/>
  </r>
  <r>
    <s v="R-00088"/>
    <x v="56"/>
    <x v="1"/>
    <x v="0"/>
    <x v="0"/>
    <x v="22"/>
    <n v="-5000"/>
  </r>
  <r>
    <s v="R-00089"/>
    <x v="56"/>
    <x v="1"/>
    <x v="0"/>
    <x v="5"/>
    <x v="23"/>
    <n v="-3000"/>
  </r>
  <r>
    <s v="R-00090"/>
    <x v="57"/>
    <x v="1"/>
    <x v="0"/>
    <x v="6"/>
    <x v="24"/>
    <n v="-3250"/>
  </r>
  <r>
    <s v="R-00091"/>
    <x v="58"/>
    <x v="1"/>
    <x v="0"/>
    <x v="4"/>
    <x v="25"/>
    <n v="-4000"/>
  </r>
  <r>
    <s v="R-00092"/>
    <x v="59"/>
    <x v="1"/>
    <x v="0"/>
    <x v="4"/>
    <x v="26"/>
    <n v="-2000"/>
  </r>
  <r>
    <s v="R-00093"/>
    <x v="59"/>
    <x v="1"/>
    <x v="0"/>
    <x v="7"/>
    <x v="27"/>
    <n v="-3500"/>
  </r>
  <r>
    <s v="R-00094"/>
    <x v="59"/>
    <x v="1"/>
    <x v="0"/>
    <x v="7"/>
    <x v="28"/>
    <n v="-5500"/>
  </r>
  <r>
    <s v="R-00095"/>
    <x v="60"/>
    <x v="1"/>
    <x v="0"/>
    <x v="8"/>
    <x v="29"/>
    <n v="-3000"/>
  </r>
  <r>
    <s v="R-00096"/>
    <x v="60"/>
    <x v="1"/>
    <x v="0"/>
    <x v="9"/>
    <x v="30"/>
    <n v="6000"/>
  </r>
  <r>
    <s v="R-00097"/>
    <x v="61"/>
    <x v="1"/>
    <x v="0"/>
    <x v="9"/>
    <x v="31"/>
    <n v="40500"/>
  </r>
  <r>
    <s v="R-00098"/>
    <x v="62"/>
    <x v="1"/>
    <x v="0"/>
    <x v="2"/>
    <x v="2"/>
    <n v="1000"/>
  </r>
  <r>
    <s v="R-00099"/>
    <x v="62"/>
    <x v="1"/>
    <x v="0"/>
    <x v="0"/>
    <x v="6"/>
    <n v="-500"/>
  </r>
  <r>
    <s v="R-00100"/>
    <x v="63"/>
    <x v="1"/>
    <x v="0"/>
    <x v="0"/>
    <x v="10"/>
    <n v="-590"/>
  </r>
  <r>
    <s v="R-00101"/>
    <x v="63"/>
    <x v="1"/>
    <x v="0"/>
    <x v="2"/>
    <x v="12"/>
    <n v="150"/>
  </r>
  <r>
    <s v="R-00102"/>
    <x v="63"/>
    <x v="1"/>
    <x v="0"/>
    <x v="4"/>
    <x v="13"/>
    <n v="-500"/>
  </r>
  <r>
    <s v="R-00103"/>
    <x v="63"/>
    <x v="1"/>
    <x v="0"/>
    <x v="4"/>
    <x v="17"/>
    <n v="-300"/>
  </r>
  <r>
    <s v="R-00104"/>
    <x v="64"/>
    <x v="1"/>
    <x v="0"/>
    <x v="4"/>
    <x v="18"/>
    <n v="-400"/>
  </r>
  <r>
    <s v="R-00105"/>
    <x v="65"/>
    <x v="1"/>
    <x v="0"/>
    <x v="0"/>
    <x v="0"/>
    <n v="500"/>
  </r>
  <r>
    <s v="R-00106"/>
    <x v="65"/>
    <x v="1"/>
    <x v="0"/>
    <x v="0"/>
    <x v="19"/>
    <n v="-500"/>
  </r>
  <r>
    <s v="R-00107"/>
    <x v="66"/>
    <x v="1"/>
    <x v="0"/>
    <x v="4"/>
    <x v="21"/>
    <n v="-450"/>
  </r>
  <r>
    <s v="R-00108"/>
    <x v="67"/>
    <x v="1"/>
    <x v="0"/>
    <x v="0"/>
    <x v="22"/>
    <n v="-5000"/>
  </r>
  <r>
    <s v="R-00109"/>
    <x v="68"/>
    <x v="1"/>
    <x v="0"/>
    <x v="5"/>
    <x v="23"/>
    <n v="-3000"/>
  </r>
  <r>
    <s v="R-00110"/>
    <x v="69"/>
    <x v="1"/>
    <x v="0"/>
    <x v="6"/>
    <x v="24"/>
    <n v="-3250"/>
  </r>
  <r>
    <s v="R-00111"/>
    <x v="70"/>
    <x v="1"/>
    <x v="0"/>
    <x v="4"/>
    <x v="25"/>
    <n v="-4000"/>
  </r>
  <r>
    <s v="R-00112"/>
    <x v="70"/>
    <x v="1"/>
    <x v="0"/>
    <x v="4"/>
    <x v="26"/>
    <n v="-2000"/>
  </r>
  <r>
    <s v="R-00113"/>
    <x v="70"/>
    <x v="1"/>
    <x v="0"/>
    <x v="7"/>
    <x v="27"/>
    <n v="-3500"/>
  </r>
  <r>
    <s v="R-00114"/>
    <x v="70"/>
    <x v="1"/>
    <x v="0"/>
    <x v="7"/>
    <x v="28"/>
    <n v="-5500"/>
  </r>
  <r>
    <s v="R-00115"/>
    <x v="71"/>
    <x v="1"/>
    <x v="0"/>
    <x v="8"/>
    <x v="29"/>
    <n v="-3000"/>
  </r>
  <r>
    <s v="R-00116"/>
    <x v="72"/>
    <x v="1"/>
    <x v="0"/>
    <x v="9"/>
    <x v="30"/>
    <n v="6000"/>
  </r>
  <r>
    <s v="R-00117"/>
    <x v="73"/>
    <x v="1"/>
    <x v="0"/>
    <x v="9"/>
    <x v="31"/>
    <n v="40500"/>
  </r>
  <r>
    <s v="R-00118"/>
    <x v="74"/>
    <x v="1"/>
    <x v="0"/>
    <x v="2"/>
    <x v="2"/>
    <n v="1000"/>
  </r>
  <r>
    <s v="R-00119"/>
    <x v="74"/>
    <x v="1"/>
    <x v="0"/>
    <x v="0"/>
    <x v="6"/>
    <n v="-500"/>
  </r>
  <r>
    <s v="R-00120"/>
    <x v="75"/>
    <x v="1"/>
    <x v="0"/>
    <x v="0"/>
    <x v="10"/>
    <n v="-590"/>
  </r>
  <r>
    <s v="R-00121"/>
    <x v="76"/>
    <x v="1"/>
    <x v="0"/>
    <x v="2"/>
    <x v="12"/>
    <n v="150"/>
  </r>
  <r>
    <s v="R-00122"/>
    <x v="76"/>
    <x v="1"/>
    <x v="0"/>
    <x v="4"/>
    <x v="13"/>
    <n v="-500"/>
  </r>
  <r>
    <s v="R-00123"/>
    <x v="77"/>
    <x v="1"/>
    <x v="0"/>
    <x v="4"/>
    <x v="17"/>
    <n v="-300"/>
  </r>
  <r>
    <s v="R-00124"/>
    <x v="78"/>
    <x v="1"/>
    <x v="0"/>
    <x v="4"/>
    <x v="18"/>
    <n v="-400"/>
  </r>
  <r>
    <s v="R-00125"/>
    <x v="79"/>
    <x v="1"/>
    <x v="0"/>
    <x v="0"/>
    <x v="0"/>
    <n v="500"/>
  </r>
  <r>
    <s v="R-00126"/>
    <x v="79"/>
    <x v="1"/>
    <x v="0"/>
    <x v="0"/>
    <x v="19"/>
    <n v="-500"/>
  </r>
  <r>
    <s v="R-00127"/>
    <x v="80"/>
    <x v="1"/>
    <x v="0"/>
    <x v="4"/>
    <x v="21"/>
    <n v="-450"/>
  </r>
  <r>
    <s v="R-00128"/>
    <x v="80"/>
    <x v="1"/>
    <x v="0"/>
    <x v="0"/>
    <x v="22"/>
    <n v="-5000"/>
  </r>
  <r>
    <s v="R-00129"/>
    <x v="80"/>
    <x v="1"/>
    <x v="0"/>
    <x v="5"/>
    <x v="23"/>
    <n v="-3000"/>
  </r>
  <r>
    <s v="R-00130"/>
    <x v="81"/>
    <x v="1"/>
    <x v="0"/>
    <x v="6"/>
    <x v="24"/>
    <n v="-3250"/>
  </r>
  <r>
    <s v="R-00131"/>
    <x v="82"/>
    <x v="1"/>
    <x v="0"/>
    <x v="4"/>
    <x v="25"/>
    <n v="-4000"/>
  </r>
  <r>
    <s v="R-00132"/>
    <x v="83"/>
    <x v="1"/>
    <x v="0"/>
    <x v="4"/>
    <x v="26"/>
    <n v="-2000"/>
  </r>
  <r>
    <s v="R-00133"/>
    <x v="84"/>
    <x v="1"/>
    <x v="0"/>
    <x v="7"/>
    <x v="27"/>
    <n v="-6500"/>
  </r>
  <r>
    <s v="R-00134"/>
    <x v="84"/>
    <x v="1"/>
    <x v="0"/>
    <x v="7"/>
    <x v="28"/>
    <n v="-4000"/>
  </r>
  <r>
    <s v="R-00135"/>
    <x v="84"/>
    <x v="1"/>
    <x v="0"/>
    <x v="8"/>
    <x v="29"/>
    <n v="-1500"/>
  </r>
  <r>
    <s v="R-00136"/>
    <x v="84"/>
    <x v="1"/>
    <x v="0"/>
    <x v="9"/>
    <x v="30"/>
    <n v="5000"/>
  </r>
  <r>
    <s v="R-00137"/>
    <x v="85"/>
    <x v="1"/>
    <x v="0"/>
    <x v="9"/>
    <x v="31"/>
    <n v="30500"/>
  </r>
  <r>
    <s v="R-00138"/>
    <x v="86"/>
    <x v="2"/>
    <x v="1"/>
    <x v="0"/>
    <x v="0"/>
    <n v="-900"/>
  </r>
  <r>
    <s v="R-00139"/>
    <x v="87"/>
    <x v="2"/>
    <x v="1"/>
    <x v="2"/>
    <x v="2"/>
    <n v="1000"/>
  </r>
  <r>
    <s v="R-00140"/>
    <x v="88"/>
    <x v="2"/>
    <x v="1"/>
    <x v="3"/>
    <x v="3"/>
    <n v="-300"/>
  </r>
  <r>
    <s v="R-00141"/>
    <x v="89"/>
    <x v="2"/>
    <x v="1"/>
    <x v="0"/>
    <x v="4"/>
    <n v="-900"/>
  </r>
  <r>
    <s v="R-00142"/>
    <x v="89"/>
    <x v="2"/>
    <x v="1"/>
    <x v="2"/>
    <x v="5"/>
    <n v="500"/>
  </r>
  <r>
    <s v="R-00143"/>
    <x v="90"/>
    <x v="2"/>
    <x v="1"/>
    <x v="0"/>
    <x v="6"/>
    <n v="-500"/>
  </r>
  <r>
    <s v="R-00144"/>
    <x v="90"/>
    <x v="2"/>
    <x v="1"/>
    <x v="3"/>
    <x v="7"/>
    <n v="-200"/>
  </r>
  <r>
    <s v="R-00145"/>
    <x v="91"/>
    <x v="2"/>
    <x v="1"/>
    <x v="3"/>
    <x v="8"/>
    <n v="-300"/>
  </r>
  <r>
    <s v="R-00146"/>
    <x v="91"/>
    <x v="2"/>
    <x v="1"/>
    <x v="4"/>
    <x v="9"/>
    <n v="-600"/>
  </r>
  <r>
    <s v="R-00147"/>
    <x v="91"/>
    <x v="2"/>
    <x v="1"/>
    <x v="0"/>
    <x v="10"/>
    <n v="-990"/>
  </r>
  <r>
    <s v="R-00148"/>
    <x v="92"/>
    <x v="2"/>
    <x v="1"/>
    <x v="4"/>
    <x v="11"/>
    <n v="-450"/>
  </r>
  <r>
    <s v="R-00149"/>
    <x v="92"/>
    <x v="2"/>
    <x v="1"/>
    <x v="2"/>
    <x v="12"/>
    <n v="450"/>
  </r>
  <r>
    <s v="R-00150"/>
    <x v="93"/>
    <x v="2"/>
    <x v="1"/>
    <x v="4"/>
    <x v="13"/>
    <n v="-400"/>
  </r>
  <r>
    <s v="R-00151"/>
    <x v="93"/>
    <x v="2"/>
    <x v="1"/>
    <x v="0"/>
    <x v="14"/>
    <n v="-100"/>
  </r>
  <r>
    <s v="R-00152"/>
    <x v="93"/>
    <x v="2"/>
    <x v="1"/>
    <x v="0"/>
    <x v="15"/>
    <n v="-1500"/>
  </r>
  <r>
    <s v="R-00153"/>
    <x v="93"/>
    <x v="2"/>
    <x v="1"/>
    <x v="3"/>
    <x v="16"/>
    <n v="-200"/>
  </r>
  <r>
    <s v="R-00154"/>
    <x v="94"/>
    <x v="2"/>
    <x v="1"/>
    <x v="4"/>
    <x v="17"/>
    <n v="-50"/>
  </r>
  <r>
    <s v="R-00155"/>
    <x v="94"/>
    <x v="2"/>
    <x v="1"/>
    <x v="4"/>
    <x v="18"/>
    <n v="-400"/>
  </r>
  <r>
    <s v="R-00156"/>
    <x v="95"/>
    <x v="2"/>
    <x v="1"/>
    <x v="0"/>
    <x v="0"/>
    <n v="-700"/>
  </r>
  <r>
    <s v="R-00157"/>
    <x v="96"/>
    <x v="2"/>
    <x v="1"/>
    <x v="0"/>
    <x v="19"/>
    <n v="-300"/>
  </r>
  <r>
    <s v="R-00158"/>
    <x v="97"/>
    <x v="2"/>
    <x v="1"/>
    <x v="0"/>
    <x v="20"/>
    <n v="-400"/>
  </r>
  <r>
    <s v="R-00159"/>
    <x v="98"/>
    <x v="2"/>
    <x v="1"/>
    <x v="4"/>
    <x v="21"/>
    <n v="-450"/>
  </r>
  <r>
    <s v="R-00160"/>
    <x v="98"/>
    <x v="2"/>
    <x v="1"/>
    <x v="0"/>
    <x v="22"/>
    <n v="-5000"/>
  </r>
  <r>
    <s v="R-00161"/>
    <x v="98"/>
    <x v="2"/>
    <x v="1"/>
    <x v="5"/>
    <x v="23"/>
    <n v="-3000"/>
  </r>
  <r>
    <s v="R-00162"/>
    <x v="99"/>
    <x v="2"/>
    <x v="1"/>
    <x v="6"/>
    <x v="24"/>
    <n v="-3250"/>
  </r>
  <r>
    <s v="R-00163"/>
    <x v="100"/>
    <x v="2"/>
    <x v="1"/>
    <x v="4"/>
    <x v="25"/>
    <n v="-4000"/>
  </r>
  <r>
    <s v="R-00164"/>
    <x v="100"/>
    <x v="2"/>
    <x v="1"/>
    <x v="4"/>
    <x v="26"/>
    <n v="-2000"/>
  </r>
  <r>
    <s v="R-00165"/>
    <x v="101"/>
    <x v="2"/>
    <x v="1"/>
    <x v="7"/>
    <x v="27"/>
    <n v="-2500"/>
  </r>
  <r>
    <s v="R-00166"/>
    <x v="101"/>
    <x v="2"/>
    <x v="1"/>
    <x v="7"/>
    <x v="28"/>
    <n v="-5500"/>
  </r>
  <r>
    <s v="R-00167"/>
    <x v="102"/>
    <x v="2"/>
    <x v="1"/>
    <x v="8"/>
    <x v="29"/>
    <n v="-2000"/>
  </r>
  <r>
    <s v="R-00168"/>
    <x v="103"/>
    <x v="2"/>
    <x v="1"/>
    <x v="9"/>
    <x v="30"/>
    <n v="5500"/>
  </r>
  <r>
    <s v="R-00169"/>
    <x v="104"/>
    <x v="2"/>
    <x v="1"/>
    <x v="9"/>
    <x v="31"/>
    <n v="29600"/>
  </r>
  <r>
    <s v="R-00170"/>
    <x v="105"/>
    <x v="2"/>
    <x v="1"/>
    <x v="2"/>
    <x v="2"/>
    <n v="1000"/>
  </r>
  <r>
    <s v="R-00171"/>
    <x v="106"/>
    <x v="2"/>
    <x v="1"/>
    <x v="2"/>
    <x v="5"/>
    <n v="500"/>
  </r>
  <r>
    <s v="R-00172"/>
    <x v="106"/>
    <x v="2"/>
    <x v="1"/>
    <x v="0"/>
    <x v="6"/>
    <n v="-400"/>
  </r>
  <r>
    <s v="R-00173"/>
    <x v="107"/>
    <x v="2"/>
    <x v="1"/>
    <x v="3"/>
    <x v="8"/>
    <n v="-100"/>
  </r>
  <r>
    <s v="R-00174"/>
    <x v="107"/>
    <x v="2"/>
    <x v="1"/>
    <x v="0"/>
    <x v="10"/>
    <n v="-890"/>
  </r>
  <r>
    <s v="R-00175"/>
    <x v="108"/>
    <x v="2"/>
    <x v="1"/>
    <x v="2"/>
    <x v="12"/>
    <n v="150"/>
  </r>
  <r>
    <s v="R-00176"/>
    <x v="108"/>
    <x v="2"/>
    <x v="1"/>
    <x v="4"/>
    <x v="13"/>
    <n v="-100"/>
  </r>
  <r>
    <s v="R-00177"/>
    <x v="109"/>
    <x v="2"/>
    <x v="1"/>
    <x v="4"/>
    <x v="17"/>
    <n v="-100"/>
  </r>
  <r>
    <s v="R-00178"/>
    <x v="110"/>
    <x v="2"/>
    <x v="1"/>
    <x v="4"/>
    <x v="18"/>
    <n v="-400"/>
  </r>
  <r>
    <s v="R-00179"/>
    <x v="111"/>
    <x v="2"/>
    <x v="1"/>
    <x v="0"/>
    <x v="0"/>
    <n v="-700"/>
  </r>
  <r>
    <s v="R-00180"/>
    <x v="112"/>
    <x v="2"/>
    <x v="1"/>
    <x v="0"/>
    <x v="19"/>
    <n v="-500"/>
  </r>
  <r>
    <s v="R-00181"/>
    <x v="113"/>
    <x v="2"/>
    <x v="1"/>
    <x v="4"/>
    <x v="21"/>
    <n v="-450"/>
  </r>
  <r>
    <s v="R-00182"/>
    <x v="114"/>
    <x v="2"/>
    <x v="1"/>
    <x v="0"/>
    <x v="22"/>
    <n v="-5000"/>
  </r>
  <r>
    <s v="R-00183"/>
    <x v="114"/>
    <x v="2"/>
    <x v="1"/>
    <x v="5"/>
    <x v="23"/>
    <n v="-3000"/>
  </r>
  <r>
    <s v="R-00184"/>
    <x v="115"/>
    <x v="2"/>
    <x v="1"/>
    <x v="6"/>
    <x v="24"/>
    <n v="-3250"/>
  </r>
  <r>
    <s v="R-00185"/>
    <x v="116"/>
    <x v="2"/>
    <x v="1"/>
    <x v="4"/>
    <x v="25"/>
    <n v="-4000"/>
  </r>
  <r>
    <s v="R-00186"/>
    <x v="116"/>
    <x v="2"/>
    <x v="1"/>
    <x v="4"/>
    <x v="26"/>
    <n v="-2000"/>
  </r>
  <r>
    <s v="R-00187"/>
    <x v="117"/>
    <x v="2"/>
    <x v="1"/>
    <x v="7"/>
    <x v="27"/>
    <n v="-4500"/>
  </r>
  <r>
    <s v="R-00188"/>
    <x v="117"/>
    <x v="2"/>
    <x v="1"/>
    <x v="7"/>
    <x v="28"/>
    <n v="-5500"/>
  </r>
  <r>
    <s v="R-00189"/>
    <x v="118"/>
    <x v="2"/>
    <x v="1"/>
    <x v="8"/>
    <x v="29"/>
    <n v="-3000"/>
  </r>
  <r>
    <s v="R-00190"/>
    <x v="119"/>
    <x v="2"/>
    <x v="1"/>
    <x v="9"/>
    <x v="30"/>
    <n v="8000"/>
  </r>
  <r>
    <s v="R-00191"/>
    <x v="120"/>
    <x v="2"/>
    <x v="1"/>
    <x v="9"/>
    <x v="31"/>
    <n v="24500"/>
  </r>
  <r>
    <s v="R-00192"/>
    <x v="121"/>
    <x v="2"/>
    <x v="1"/>
    <x v="2"/>
    <x v="2"/>
    <n v="1000"/>
  </r>
  <r>
    <s v="R-00193"/>
    <x v="122"/>
    <x v="2"/>
    <x v="1"/>
    <x v="2"/>
    <x v="5"/>
    <n v="500"/>
  </r>
  <r>
    <s v="R-00194"/>
    <x v="123"/>
    <x v="2"/>
    <x v="1"/>
    <x v="0"/>
    <x v="6"/>
    <n v="-500"/>
  </r>
  <r>
    <s v="R-00195"/>
    <x v="124"/>
    <x v="2"/>
    <x v="1"/>
    <x v="3"/>
    <x v="8"/>
    <n v="-300"/>
  </r>
  <r>
    <s v="R-00196"/>
    <x v="125"/>
    <x v="2"/>
    <x v="1"/>
    <x v="0"/>
    <x v="10"/>
    <n v="-990"/>
  </r>
  <r>
    <s v="R-00197"/>
    <x v="125"/>
    <x v="2"/>
    <x v="1"/>
    <x v="2"/>
    <x v="12"/>
    <n v="150"/>
  </r>
  <r>
    <s v="R-00198"/>
    <x v="126"/>
    <x v="2"/>
    <x v="1"/>
    <x v="4"/>
    <x v="13"/>
    <n v="-500"/>
  </r>
  <r>
    <s v="R-00199"/>
    <x v="126"/>
    <x v="2"/>
    <x v="1"/>
    <x v="4"/>
    <x v="17"/>
    <n v="-300"/>
  </r>
  <r>
    <s v="R-00200"/>
    <x v="126"/>
    <x v="2"/>
    <x v="1"/>
    <x v="4"/>
    <x v="18"/>
    <n v="-400"/>
  </r>
  <r>
    <s v="R-00201"/>
    <x v="127"/>
    <x v="2"/>
    <x v="1"/>
    <x v="0"/>
    <x v="0"/>
    <n v="-800"/>
  </r>
  <r>
    <s v="R-00202"/>
    <x v="128"/>
    <x v="2"/>
    <x v="1"/>
    <x v="0"/>
    <x v="19"/>
    <n v="-500"/>
  </r>
  <r>
    <s v="R-00203"/>
    <x v="129"/>
    <x v="2"/>
    <x v="1"/>
    <x v="4"/>
    <x v="21"/>
    <n v="-450"/>
  </r>
  <r>
    <s v="R-00204"/>
    <x v="129"/>
    <x v="2"/>
    <x v="1"/>
    <x v="0"/>
    <x v="22"/>
    <n v="-5000"/>
  </r>
  <r>
    <s v="R-00205"/>
    <x v="130"/>
    <x v="2"/>
    <x v="1"/>
    <x v="5"/>
    <x v="23"/>
    <n v="-3000"/>
  </r>
  <r>
    <s v="R-00206"/>
    <x v="131"/>
    <x v="2"/>
    <x v="1"/>
    <x v="6"/>
    <x v="24"/>
    <n v="-3250"/>
  </r>
  <r>
    <s v="R-00207"/>
    <x v="132"/>
    <x v="2"/>
    <x v="1"/>
    <x v="4"/>
    <x v="25"/>
    <n v="-4000"/>
  </r>
  <r>
    <s v="R-00208"/>
    <x v="132"/>
    <x v="2"/>
    <x v="1"/>
    <x v="4"/>
    <x v="26"/>
    <n v="-2000"/>
  </r>
  <r>
    <s v="R-00209"/>
    <x v="133"/>
    <x v="2"/>
    <x v="1"/>
    <x v="7"/>
    <x v="27"/>
    <n v="-3500"/>
  </r>
  <r>
    <s v="R-00210"/>
    <x v="133"/>
    <x v="2"/>
    <x v="1"/>
    <x v="7"/>
    <x v="28"/>
    <n v="-8500"/>
  </r>
  <r>
    <s v="R-00211"/>
    <x v="134"/>
    <x v="2"/>
    <x v="1"/>
    <x v="8"/>
    <x v="29"/>
    <n v="-3000"/>
  </r>
  <r>
    <s v="R-00212"/>
    <x v="134"/>
    <x v="2"/>
    <x v="1"/>
    <x v="9"/>
    <x v="30"/>
    <n v="6000"/>
  </r>
  <r>
    <s v="R-00213"/>
    <x v="135"/>
    <x v="2"/>
    <x v="1"/>
    <x v="9"/>
    <x v="31"/>
    <n v="44500"/>
  </r>
  <r>
    <s v="R-00214"/>
    <x v="136"/>
    <x v="3"/>
    <x v="1"/>
    <x v="2"/>
    <x v="2"/>
    <n v="1000"/>
  </r>
  <r>
    <s v="R-00215"/>
    <x v="137"/>
    <x v="3"/>
    <x v="1"/>
    <x v="2"/>
    <x v="5"/>
    <n v="500"/>
  </r>
  <r>
    <s v="R-00216"/>
    <x v="138"/>
    <x v="3"/>
    <x v="1"/>
    <x v="0"/>
    <x v="6"/>
    <n v="-500"/>
  </r>
  <r>
    <s v="R-00217"/>
    <x v="138"/>
    <x v="3"/>
    <x v="1"/>
    <x v="3"/>
    <x v="8"/>
    <n v="-300"/>
  </r>
  <r>
    <s v="R-00218"/>
    <x v="138"/>
    <x v="3"/>
    <x v="1"/>
    <x v="0"/>
    <x v="10"/>
    <n v="-990"/>
  </r>
  <r>
    <s v="R-00219"/>
    <x v="139"/>
    <x v="3"/>
    <x v="1"/>
    <x v="2"/>
    <x v="12"/>
    <n v="150"/>
  </r>
  <r>
    <s v="R-00220"/>
    <x v="139"/>
    <x v="3"/>
    <x v="1"/>
    <x v="4"/>
    <x v="13"/>
    <n v="-500"/>
  </r>
  <r>
    <s v="R-00221"/>
    <x v="140"/>
    <x v="3"/>
    <x v="1"/>
    <x v="4"/>
    <x v="17"/>
    <n v="-300"/>
  </r>
  <r>
    <s v="R-00222"/>
    <x v="141"/>
    <x v="3"/>
    <x v="1"/>
    <x v="4"/>
    <x v="18"/>
    <n v="-400"/>
  </r>
  <r>
    <s v="R-00223"/>
    <x v="141"/>
    <x v="3"/>
    <x v="1"/>
    <x v="0"/>
    <x v="0"/>
    <n v="-800"/>
  </r>
  <r>
    <s v="R-00224"/>
    <x v="141"/>
    <x v="3"/>
    <x v="1"/>
    <x v="0"/>
    <x v="19"/>
    <n v="-550"/>
  </r>
  <r>
    <s v="R-00225"/>
    <x v="142"/>
    <x v="3"/>
    <x v="1"/>
    <x v="4"/>
    <x v="21"/>
    <n v="-450"/>
  </r>
  <r>
    <s v="R-00226"/>
    <x v="143"/>
    <x v="3"/>
    <x v="1"/>
    <x v="0"/>
    <x v="22"/>
    <n v="-5000"/>
  </r>
  <r>
    <s v="R-00227"/>
    <x v="144"/>
    <x v="3"/>
    <x v="1"/>
    <x v="5"/>
    <x v="23"/>
    <n v="-3000"/>
  </r>
  <r>
    <s v="R-00228"/>
    <x v="144"/>
    <x v="3"/>
    <x v="1"/>
    <x v="6"/>
    <x v="24"/>
    <n v="-3250"/>
  </r>
  <r>
    <s v="R-00229"/>
    <x v="145"/>
    <x v="3"/>
    <x v="1"/>
    <x v="4"/>
    <x v="25"/>
    <n v="-4000"/>
  </r>
  <r>
    <s v="R-00230"/>
    <x v="145"/>
    <x v="3"/>
    <x v="1"/>
    <x v="4"/>
    <x v="26"/>
    <n v="-2000"/>
  </r>
  <r>
    <s v="R-00231"/>
    <x v="146"/>
    <x v="3"/>
    <x v="1"/>
    <x v="7"/>
    <x v="27"/>
    <n v="-7500"/>
  </r>
  <r>
    <s v="R-00232"/>
    <x v="146"/>
    <x v="3"/>
    <x v="1"/>
    <x v="7"/>
    <x v="28"/>
    <n v="-5500"/>
  </r>
  <r>
    <s v="R-00233"/>
    <x v="147"/>
    <x v="3"/>
    <x v="1"/>
    <x v="8"/>
    <x v="29"/>
    <n v="-3000"/>
  </r>
  <r>
    <s v="R-00234"/>
    <x v="148"/>
    <x v="3"/>
    <x v="1"/>
    <x v="9"/>
    <x v="30"/>
    <n v="6000"/>
  </r>
  <r>
    <s v="R-00235"/>
    <x v="148"/>
    <x v="3"/>
    <x v="1"/>
    <x v="9"/>
    <x v="31"/>
    <n v="44500"/>
  </r>
  <r>
    <s v="R-00236"/>
    <x v="149"/>
    <x v="3"/>
    <x v="1"/>
    <x v="0"/>
    <x v="0"/>
    <n v="-950"/>
  </r>
  <r>
    <s v="R-00237"/>
    <x v="150"/>
    <x v="3"/>
    <x v="1"/>
    <x v="2"/>
    <x v="2"/>
    <n v="1000"/>
  </r>
  <r>
    <s v="R-00238"/>
    <x v="150"/>
    <x v="3"/>
    <x v="1"/>
    <x v="3"/>
    <x v="3"/>
    <n v="-300"/>
  </r>
  <r>
    <s v="R-00239"/>
    <x v="151"/>
    <x v="3"/>
    <x v="1"/>
    <x v="0"/>
    <x v="4"/>
    <n v="-900"/>
  </r>
  <r>
    <s v="R-00240"/>
    <x v="152"/>
    <x v="3"/>
    <x v="1"/>
    <x v="2"/>
    <x v="5"/>
    <n v="500"/>
  </r>
  <r>
    <s v="R-00241"/>
    <x v="152"/>
    <x v="3"/>
    <x v="1"/>
    <x v="0"/>
    <x v="6"/>
    <n v="-500"/>
  </r>
  <r>
    <s v="R-00242"/>
    <x v="153"/>
    <x v="3"/>
    <x v="1"/>
    <x v="3"/>
    <x v="7"/>
    <n v="-200"/>
  </r>
  <r>
    <s v="R-00243"/>
    <x v="153"/>
    <x v="3"/>
    <x v="1"/>
    <x v="3"/>
    <x v="8"/>
    <n v="-300"/>
  </r>
  <r>
    <s v="R-00244"/>
    <x v="153"/>
    <x v="3"/>
    <x v="1"/>
    <x v="4"/>
    <x v="9"/>
    <n v="-600"/>
  </r>
  <r>
    <s v="R-00245"/>
    <x v="153"/>
    <x v="3"/>
    <x v="1"/>
    <x v="0"/>
    <x v="10"/>
    <n v="-890"/>
  </r>
  <r>
    <s v="R-00246"/>
    <x v="153"/>
    <x v="3"/>
    <x v="1"/>
    <x v="4"/>
    <x v="11"/>
    <n v="-450"/>
  </r>
  <r>
    <s v="R-00247"/>
    <x v="154"/>
    <x v="3"/>
    <x v="1"/>
    <x v="2"/>
    <x v="12"/>
    <n v="350"/>
  </r>
  <r>
    <s v="R-00248"/>
    <x v="154"/>
    <x v="3"/>
    <x v="1"/>
    <x v="4"/>
    <x v="13"/>
    <n v="-500"/>
  </r>
  <r>
    <s v="R-00249"/>
    <x v="155"/>
    <x v="3"/>
    <x v="1"/>
    <x v="0"/>
    <x v="14"/>
    <n v="-500"/>
  </r>
  <r>
    <s v="R-00250"/>
    <x v="156"/>
    <x v="3"/>
    <x v="1"/>
    <x v="0"/>
    <x v="15"/>
    <n v="-2000"/>
  </r>
  <r>
    <s v="R-00251"/>
    <x v="156"/>
    <x v="3"/>
    <x v="1"/>
    <x v="3"/>
    <x v="16"/>
    <n v="-500"/>
  </r>
  <r>
    <s v="R-00252"/>
    <x v="156"/>
    <x v="3"/>
    <x v="1"/>
    <x v="4"/>
    <x v="17"/>
    <n v="-300"/>
  </r>
  <r>
    <s v="R-00253"/>
    <x v="157"/>
    <x v="3"/>
    <x v="1"/>
    <x v="4"/>
    <x v="18"/>
    <n v="-400"/>
  </r>
  <r>
    <s v="R-00254"/>
    <x v="158"/>
    <x v="3"/>
    <x v="1"/>
    <x v="0"/>
    <x v="0"/>
    <n v="-700"/>
  </r>
  <r>
    <s v="R-00255"/>
    <x v="158"/>
    <x v="3"/>
    <x v="1"/>
    <x v="0"/>
    <x v="19"/>
    <n v="-780"/>
  </r>
  <r>
    <s v="R-00256"/>
    <x v="159"/>
    <x v="3"/>
    <x v="1"/>
    <x v="0"/>
    <x v="20"/>
    <n v="-500"/>
  </r>
  <r>
    <s v="R-00257"/>
    <x v="160"/>
    <x v="3"/>
    <x v="1"/>
    <x v="4"/>
    <x v="21"/>
    <n v="-450"/>
  </r>
  <r>
    <s v="R-00258"/>
    <x v="160"/>
    <x v="3"/>
    <x v="1"/>
    <x v="0"/>
    <x v="22"/>
    <n v="-5000"/>
  </r>
  <r>
    <s v="R-00259"/>
    <x v="161"/>
    <x v="3"/>
    <x v="1"/>
    <x v="5"/>
    <x v="23"/>
    <n v="-3000"/>
  </r>
  <r>
    <s v="R-00260"/>
    <x v="161"/>
    <x v="3"/>
    <x v="1"/>
    <x v="6"/>
    <x v="24"/>
    <n v="-3250"/>
  </r>
  <r>
    <s v="R-00261"/>
    <x v="162"/>
    <x v="3"/>
    <x v="1"/>
    <x v="4"/>
    <x v="25"/>
    <n v="-4000"/>
  </r>
  <r>
    <s v="R-00262"/>
    <x v="162"/>
    <x v="3"/>
    <x v="1"/>
    <x v="4"/>
    <x v="26"/>
    <n v="-2000"/>
  </r>
  <r>
    <s v="R-00263"/>
    <x v="162"/>
    <x v="3"/>
    <x v="1"/>
    <x v="7"/>
    <x v="27"/>
    <n v="-3500"/>
  </r>
  <r>
    <s v="R-00264"/>
    <x v="162"/>
    <x v="3"/>
    <x v="1"/>
    <x v="7"/>
    <x v="28"/>
    <n v="-5500"/>
  </r>
  <r>
    <s v="R-00265"/>
    <x v="163"/>
    <x v="3"/>
    <x v="1"/>
    <x v="8"/>
    <x v="29"/>
    <n v="-2000"/>
  </r>
  <r>
    <s v="R-00266"/>
    <x v="163"/>
    <x v="3"/>
    <x v="1"/>
    <x v="9"/>
    <x v="30"/>
    <n v="5000"/>
  </r>
  <r>
    <s v="R-00267"/>
    <x v="163"/>
    <x v="3"/>
    <x v="1"/>
    <x v="9"/>
    <x v="31"/>
    <n v="33500"/>
  </r>
  <r>
    <s v="R-00268"/>
    <x v="164"/>
    <x v="3"/>
    <x v="1"/>
    <x v="2"/>
    <x v="2"/>
    <n v="1000"/>
  </r>
  <r>
    <s v="R-00269"/>
    <x v="165"/>
    <x v="3"/>
    <x v="1"/>
    <x v="2"/>
    <x v="5"/>
    <n v="500"/>
  </r>
  <r>
    <s v="R-00270"/>
    <x v="165"/>
    <x v="3"/>
    <x v="1"/>
    <x v="0"/>
    <x v="6"/>
    <n v="-500"/>
  </r>
  <r>
    <s v="R-00271"/>
    <x v="165"/>
    <x v="3"/>
    <x v="1"/>
    <x v="3"/>
    <x v="8"/>
    <n v="-300"/>
  </r>
  <r>
    <s v="R-00272"/>
    <x v="166"/>
    <x v="3"/>
    <x v="1"/>
    <x v="0"/>
    <x v="10"/>
    <n v="-990"/>
  </r>
  <r>
    <s v="R-00273"/>
    <x v="167"/>
    <x v="3"/>
    <x v="1"/>
    <x v="2"/>
    <x v="12"/>
    <n v="150"/>
  </r>
  <r>
    <s v="R-00274"/>
    <x v="168"/>
    <x v="3"/>
    <x v="1"/>
    <x v="4"/>
    <x v="13"/>
    <n v="-500"/>
  </r>
  <r>
    <s v="R-00275"/>
    <x v="168"/>
    <x v="3"/>
    <x v="1"/>
    <x v="4"/>
    <x v="17"/>
    <n v="-300"/>
  </r>
  <r>
    <s v="R-00276"/>
    <x v="168"/>
    <x v="3"/>
    <x v="1"/>
    <x v="4"/>
    <x v="18"/>
    <n v="-400"/>
  </r>
  <r>
    <s v="R-00277"/>
    <x v="169"/>
    <x v="3"/>
    <x v="1"/>
    <x v="0"/>
    <x v="0"/>
    <n v="-800"/>
  </r>
  <r>
    <s v="R-00278"/>
    <x v="169"/>
    <x v="3"/>
    <x v="1"/>
    <x v="0"/>
    <x v="19"/>
    <n v="-600"/>
  </r>
  <r>
    <s v="R-00279"/>
    <x v="169"/>
    <x v="3"/>
    <x v="1"/>
    <x v="4"/>
    <x v="21"/>
    <n v="-450"/>
  </r>
  <r>
    <s v="R-00280"/>
    <x v="169"/>
    <x v="3"/>
    <x v="1"/>
    <x v="0"/>
    <x v="22"/>
    <n v="-5000"/>
  </r>
  <r>
    <s v="R-00281"/>
    <x v="170"/>
    <x v="3"/>
    <x v="1"/>
    <x v="5"/>
    <x v="23"/>
    <n v="-3000"/>
  </r>
  <r>
    <s v="R-00282"/>
    <x v="171"/>
    <x v="3"/>
    <x v="1"/>
    <x v="6"/>
    <x v="24"/>
    <n v="-3250"/>
  </r>
  <r>
    <s v="R-00283"/>
    <x v="171"/>
    <x v="3"/>
    <x v="1"/>
    <x v="4"/>
    <x v="25"/>
    <n v="-4000"/>
  </r>
  <r>
    <s v="R-00284"/>
    <x v="172"/>
    <x v="3"/>
    <x v="1"/>
    <x v="4"/>
    <x v="26"/>
    <n v="-2000"/>
  </r>
  <r>
    <s v="R-00285"/>
    <x v="172"/>
    <x v="3"/>
    <x v="1"/>
    <x v="7"/>
    <x v="27"/>
    <n v="-3500"/>
  </r>
  <r>
    <s v="R-00286"/>
    <x v="172"/>
    <x v="3"/>
    <x v="1"/>
    <x v="7"/>
    <x v="28"/>
    <n v="-5500"/>
  </r>
  <r>
    <s v="R-00287"/>
    <x v="172"/>
    <x v="3"/>
    <x v="1"/>
    <x v="8"/>
    <x v="29"/>
    <n v="-3000"/>
  </r>
  <r>
    <s v="R-00288"/>
    <x v="173"/>
    <x v="3"/>
    <x v="1"/>
    <x v="9"/>
    <x v="30"/>
    <n v="6000"/>
  </r>
  <r>
    <s v="R-00289"/>
    <x v="173"/>
    <x v="3"/>
    <x v="1"/>
    <x v="9"/>
    <x v="31"/>
    <n v="54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81873-BEBB-4343-BC66-605B6DB23C04}" name="TablaDinámica20" cacheId="12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BE6:BF15" firstHeaderRow="1" firstDataRow="1" firstDataCol="1"/>
  <pivotFields count="9">
    <pivotField showAll="0"/>
    <pivotField numFmtId="14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11">
        <item h="1" x="7"/>
        <item h="1" x="6"/>
        <item h="1" x="8"/>
        <item h="1" x="4"/>
        <item x="0"/>
        <item h="1" x="5"/>
        <item h="1" x="1"/>
        <item h="1" x="3"/>
        <item h="1" x="2"/>
        <item h="1" x="9"/>
        <item t="default"/>
      </items>
    </pivotField>
    <pivotField axis="axisRow" showAll="0">
      <items count="33">
        <item x="25"/>
        <item x="2"/>
        <item x="15"/>
        <item x="3"/>
        <item x="7"/>
        <item x="19"/>
        <item x="9"/>
        <item x="8"/>
        <item x="14"/>
        <item x="24"/>
        <item x="29"/>
        <item x="20"/>
        <item x="16"/>
        <item x="27"/>
        <item x="17"/>
        <item x="26"/>
        <item x="22"/>
        <item x="18"/>
        <item x="23"/>
        <item x="28"/>
        <item x="21"/>
        <item x="1"/>
        <item x="4"/>
        <item x="10"/>
        <item x="0"/>
        <item x="6"/>
        <item x="13"/>
        <item x="11"/>
        <item x="5"/>
        <item x="12"/>
        <item x="31"/>
        <item x="30"/>
        <item t="default"/>
      </items>
    </pivotField>
    <pivotField dataField="1" numFmtId="38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9">
    <i>
      <x v="2"/>
    </i>
    <i>
      <x v="5"/>
    </i>
    <i>
      <x v="8"/>
    </i>
    <i>
      <x v="11"/>
    </i>
    <i>
      <x v="16"/>
    </i>
    <i>
      <x v="22"/>
    </i>
    <i>
      <x v="23"/>
    </i>
    <i>
      <x v="24"/>
    </i>
    <i>
      <x v="25"/>
    </i>
  </rowItems>
  <colItems count="1">
    <i/>
  </colItems>
  <dataFields count="1">
    <dataField name="Suma de Importe" fld="6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E8ECA-B017-49AD-9B58-C54396AAABBB}" name="TablaDinámica9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P9:Q11" firstHeaderRow="1" firstDataRow="1" firstDataCol="1"/>
  <pivotFields count="9">
    <pivotField showAll="0"/>
    <pivotField numFmtId="14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axis="axisRow" showAll="0" sortType="descending">
      <items count="11">
        <item h="1" x="9"/>
        <item h="1" x="2"/>
        <item x="3"/>
        <item h="1" x="1"/>
        <item h="1" x="5"/>
        <item h="1" x="0"/>
        <item h="1" x="4"/>
        <item h="1" x="8"/>
        <item h="1" x="6"/>
        <item h="1" x="7"/>
        <item t="default"/>
      </items>
    </pivotField>
    <pivotField showAll="0"/>
    <pivotField dataField="1" numFmtId="38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2">
    <i>
      <x v="2"/>
    </i>
    <i t="grand">
      <x/>
    </i>
  </rowItems>
  <colItems count="1">
    <i/>
  </colItems>
  <dataFields count="1">
    <dataField name="Suma de Importe" fld="6" baseField="0" baseItem="0" numFmtId="166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CC3E2E-CC72-40B6-9D8C-D1E290CA7B0A}" name="TablaDinámica10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T3:U6" firstHeaderRow="1" firstDataRow="1" firstDataCol="1"/>
  <pivotFields count="9">
    <pivotField showAll="0"/>
    <pivotField numFmtId="14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axis="axisRow" showAll="0" sortType="descending">
      <items count="11">
        <item h="1" x="9"/>
        <item h="1" x="2"/>
        <item h="1" x="3"/>
        <item x="1"/>
        <item x="5"/>
        <item h="1" x="0"/>
        <item h="1" x="4"/>
        <item h="1" x="8"/>
        <item h="1" x="6"/>
        <item h="1" x="7"/>
        <item t="default"/>
      </items>
    </pivotField>
    <pivotField showAll="0"/>
    <pivotField dataField="1" numFmtId="38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 v="3"/>
    </i>
    <i>
      <x v="4"/>
    </i>
    <i t="grand">
      <x/>
    </i>
  </rowItems>
  <colItems count="1">
    <i/>
  </colItems>
  <dataFields count="1">
    <dataField name="Suma de Importe" fld="6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C6FD34-A543-4305-86A7-994600DBB29F}" name="TablaDinámica17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Z3:AA5" firstHeaderRow="1" firstDataRow="1" firstDataCol="1"/>
  <pivotFields count="9">
    <pivotField showAll="0"/>
    <pivotField numFmtId="14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axis="axisRow" showAll="0" sortType="descending">
      <items count="11">
        <item h="1" x="9"/>
        <item h="1" x="2"/>
        <item h="1" x="3"/>
        <item h="1" x="1"/>
        <item h="1" x="5"/>
        <item h="1" x="0"/>
        <item h="1" x="4"/>
        <item h="1" x="8"/>
        <item x="6"/>
        <item h="1" x="7"/>
        <item t="default"/>
      </items>
    </pivotField>
    <pivotField showAll="0"/>
    <pivotField dataField="1" numFmtId="38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2">
    <i>
      <x v="8"/>
    </i>
    <i t="grand">
      <x/>
    </i>
  </rowItems>
  <colItems count="1">
    <i/>
  </colItems>
  <dataFields count="1">
    <dataField name="Suma de Importe" fld="6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A8F29-DCAB-41EE-B1FD-F262190FAE99}" name="TablaDinámica16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W23:X25" firstHeaderRow="1" firstDataRow="1" firstDataCol="1"/>
  <pivotFields count="9">
    <pivotField showAll="0"/>
    <pivotField numFmtId="14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showAll="0">
      <items count="33">
        <item h="1" x="25"/>
        <item h="1" x="2"/>
        <item h="1" x="15"/>
        <item h="1" x="3"/>
        <item h="1" x="7"/>
        <item x="19"/>
        <item h="1" x="9"/>
        <item h="1" x="8"/>
        <item h="1" x="14"/>
        <item h="1" x="24"/>
        <item h="1" x="29"/>
        <item h="1" x="20"/>
        <item h="1" x="16"/>
        <item h="1" x="27"/>
        <item h="1" x="17"/>
        <item h="1" x="26"/>
        <item h="1" x="22"/>
        <item h="1" x="18"/>
        <item h="1" x="23"/>
        <item h="1" x="28"/>
        <item h="1" x="21"/>
        <item h="1" x="1"/>
        <item h="1" x="4"/>
        <item h="1" x="10"/>
        <item h="1" x="0"/>
        <item h="1" x="6"/>
        <item h="1" x="13"/>
        <item h="1" x="11"/>
        <item h="1" x="5"/>
        <item h="1" x="12"/>
        <item h="1" x="31"/>
        <item h="1" x="30"/>
        <item t="default"/>
      </items>
    </pivotField>
    <pivotField dataField="1" numFmtId="38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2">
    <i>
      <x v="5"/>
    </i>
    <i t="grand">
      <x/>
    </i>
  </rowItems>
  <colItems count="1">
    <i/>
  </colItems>
  <dataFields count="1">
    <dataField name="Suma de Importe" fld="6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450AAD-9258-4C05-891F-6B3A29C1B53D}" name="TablaDinámica8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P3:Q5" firstHeaderRow="1" firstDataRow="1" firstDataCol="1"/>
  <pivotFields count="9">
    <pivotField showAll="0"/>
    <pivotField numFmtId="14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axis="axisRow" showAll="0" sortType="descending">
      <items count="11">
        <item h="1" x="9"/>
        <item x="2"/>
        <item h="1" x="3"/>
        <item h="1" x="1"/>
        <item h="1" x="5"/>
        <item h="1" x="0"/>
        <item h="1" x="4"/>
        <item h="1" x="8"/>
        <item h="1" x="6"/>
        <item h="1" x="7"/>
        <item t="default"/>
      </items>
    </pivotField>
    <pivotField showAll="0"/>
    <pivotField dataField="1" numFmtId="38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2">
    <i>
      <x v="1"/>
    </i>
    <i t="grand">
      <x/>
    </i>
  </rowItems>
  <colItems count="1">
    <i/>
  </colItems>
  <dataFields count="1">
    <dataField name="Suma de Importe" fld="6" baseField="0" baseItem="0" numFmtId="166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D2063C-2D43-4F72-A2FD-F1D9A1F2ACF7}" name="TablaDinámica1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6" firstHeaderRow="1" firstDataRow="1" firstDataCol="1"/>
  <pivotFields count="9">
    <pivotField showAll="0"/>
    <pivotField numFmtId="14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/>
    <pivotField showAll="0"/>
    <pivotField axis="axisRow" showAll="0" sortType="descending">
      <items count="11">
        <item x="9"/>
        <item h="1" x="2"/>
        <item h="1" x="3"/>
        <item h="1" x="1"/>
        <item h="1" x="5"/>
        <item h="1" x="0"/>
        <item h="1" x="4"/>
        <item x="8"/>
        <item h="1" x="6"/>
        <item h="1" x="7"/>
        <item t="default"/>
      </items>
    </pivotField>
    <pivotField showAll="0"/>
    <pivotField dataField="1" numFmtId="38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7"/>
    </i>
    <i t="grand">
      <x/>
    </i>
  </rowItems>
  <colItems count="1">
    <i/>
  </colItems>
  <dataFields count="1">
    <dataField name="Suma de Importe" fld="6" baseField="0" baseItem="0" numFmtId="166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2402E2-A959-41D1-B1EF-A16B39F94451}" name="TablaDinámica13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W16:X18" firstHeaderRow="1" firstDataRow="1" firstDataCol="1"/>
  <pivotFields count="9">
    <pivotField showAll="0"/>
    <pivotField numFmtId="14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axis="axisRow" showAll="0" sortType="descending">
      <items count="11">
        <item h="1" x="9"/>
        <item h="1" x="2"/>
        <item h="1" x="3"/>
        <item h="1" x="1"/>
        <item x="5"/>
        <item h="1" x="0"/>
        <item h="1" x="4"/>
        <item h="1" x="8"/>
        <item h="1" x="6"/>
        <item h="1" x="7"/>
        <item t="default"/>
      </items>
    </pivotField>
    <pivotField showAll="0"/>
    <pivotField dataField="1" numFmtId="38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2">
    <i>
      <x v="4"/>
    </i>
    <i t="grand">
      <x/>
    </i>
  </rowItems>
  <colItems count="1">
    <i/>
  </colItems>
  <dataFields count="1">
    <dataField name="Suma de Importe" fld="6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6145D1-BECB-4810-98FA-6DA96F6A1B3C}" name="TablaDinámica3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3:I5" firstHeaderRow="1" firstDataRow="1" firstDataCol="1"/>
  <pivotFields count="9">
    <pivotField showAll="0"/>
    <pivotField numFmtId="14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axis="axisRow" showAll="0" sortType="descending">
      <items count="11">
        <item h="1" x="9"/>
        <item h="1" x="2"/>
        <item h="1" x="3"/>
        <item h="1" x="1"/>
        <item h="1" x="5"/>
        <item x="0"/>
        <item h="1" x="4"/>
        <item h="1" x="8"/>
        <item h="1" x="6"/>
        <item h="1" x="7"/>
        <item t="default"/>
      </items>
    </pivotField>
    <pivotField showAll="0"/>
    <pivotField dataField="1" numFmtId="38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2">
    <i>
      <x v="5"/>
    </i>
    <i t="grand">
      <x/>
    </i>
  </rowItems>
  <colItems count="1">
    <i/>
  </colItems>
  <dataFields count="1">
    <dataField name="Suma de Importe" fld="6" baseField="0" baseItem="0" numFmtId="166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52951-A34F-4B04-A9A9-CC0E52131757}" name="TablaDinámica6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L9:M11" firstHeaderRow="1" firstDataRow="1" firstDataCol="1"/>
  <pivotFields count="9">
    <pivotField showAll="0"/>
    <pivotField numFmtId="14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axis="axisRow" showAll="0" sortType="descending">
      <items count="11">
        <item h="1" x="9"/>
        <item h="1" x="2"/>
        <item h="1" x="3"/>
        <item x="1"/>
        <item h="1" x="5"/>
        <item h="1" x="0"/>
        <item h="1" x="4"/>
        <item h="1" x="8"/>
        <item h="1" x="6"/>
        <item h="1" x="7"/>
        <item t="default"/>
      </items>
    </pivotField>
    <pivotField showAll="0"/>
    <pivotField dataField="1" numFmtId="38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2">
    <i>
      <x v="3"/>
    </i>
    <i t="grand">
      <x/>
    </i>
  </rowItems>
  <colItems count="1">
    <i/>
  </colItems>
  <dataFields count="1">
    <dataField name="Suma de Importe" fld="6" baseField="0" baseItem="0" numFmtId="166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88A5D-8E84-422B-80CD-B43B58265A37}" name="TablaDinámica7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L15:M17" firstHeaderRow="1" firstDataRow="1" firstDataCol="1"/>
  <pivotFields count="9">
    <pivotField showAll="0"/>
    <pivotField numFmtId="14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axis="axisRow" showAll="0" sortType="descending">
      <items count="11">
        <item h="1" x="9"/>
        <item h="1" x="2"/>
        <item h="1" x="3"/>
        <item h="1" x="1"/>
        <item x="5"/>
        <item h="1" x="0"/>
        <item h="1" x="4"/>
        <item h="1" x="8"/>
        <item h="1" x="6"/>
        <item h="1" x="7"/>
        <item t="default"/>
      </items>
    </pivotField>
    <pivotField showAll="0"/>
    <pivotField dataField="1" numFmtId="38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2">
    <i>
      <x v="4"/>
    </i>
    <i t="grand">
      <x/>
    </i>
  </rowItems>
  <colItems count="1">
    <i/>
  </colItems>
  <dataFields count="1">
    <dataField name="Suma de Importe" fld="6" baseField="0" baseItem="0" numFmtId="166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AB289A-25A9-466C-953D-E30DDFCAB679}" name="TablaDinámica19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N29:AN42" firstHeaderRow="1" firstDataRow="1" firstDataCol="1"/>
  <pivotFields count="9">
    <pivotField showAll="0"/>
    <pivotField numFmtId="14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/>
    <pivotField showAll="0"/>
    <pivotField showAll="0"/>
    <pivotField showAll="0"/>
    <pivotField numFmtId="38"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48D16F-F874-46D6-A92A-3CD08680BBAA}" name="TablaDinámica5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L3:M5" firstHeaderRow="1" firstDataRow="1" firstDataCol="1"/>
  <pivotFields count="9">
    <pivotField showAll="0"/>
    <pivotField numFmtId="14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axis="axisRow" showAll="0" sortType="descending">
      <items count="11">
        <item h="1" x="9"/>
        <item h="1" x="2"/>
        <item h="1" x="3"/>
        <item h="1" x="1"/>
        <item h="1" x="5"/>
        <item h="1" x="0"/>
        <item h="1" x="4"/>
        <item h="1" x="8"/>
        <item x="6"/>
        <item h="1" x="7"/>
        <item t="default"/>
      </items>
    </pivotField>
    <pivotField showAll="0"/>
    <pivotField dataField="1" numFmtId="38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2">
    <i>
      <x v="8"/>
    </i>
    <i t="grand">
      <x/>
    </i>
  </rowItems>
  <colItems count="1">
    <i/>
  </colItems>
  <dataFields count="1">
    <dataField name="Suma de Importe" fld="6" baseField="0" baseItem="0" numFmtId="166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7FBC4-1420-449D-961E-5018E4F9E090}" name="TablaDinámica18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V14:AW27" firstHeaderRow="1" firstDataRow="1" firstDataCol="1" rowPageCount="1" colPageCount="1"/>
  <pivotFields count="9">
    <pivotField showAll="0"/>
    <pivotField numFmtId="14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axis="axisPage" multipleItemSelectionAllowed="1" showAll="0">
      <items count="11">
        <item x="7"/>
        <item h="1" x="6"/>
        <item h="1" x="8"/>
        <item h="1" x="4"/>
        <item h="1" x="0"/>
        <item h="1" x="5"/>
        <item h="1" x="1"/>
        <item h="1" x="3"/>
        <item h="1" x="2"/>
        <item h="1" x="9"/>
        <item t="default"/>
      </items>
    </pivotField>
    <pivotField showAll="0"/>
    <pivotField dataField="1" numFmtId="38"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4" hier="-1"/>
  </pageFields>
  <dataFields count="1">
    <dataField name="Suma de Importe" fld="6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5CE86-238D-409B-AEAA-DF5F16EF1DC3}" name="TablaDinámica15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M4:AN17" firstHeaderRow="1" firstDataRow="1" firstDataCol="1" rowPageCount="1" colPageCount="1"/>
  <pivotFields count="9">
    <pivotField showAll="0"/>
    <pivotField numFmtId="14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/>
    <pivotField showAll="0"/>
    <pivotField axis="axisPage" multipleItemSelectionAllowed="1" showAll="0">
      <items count="11">
        <item h="1" x="7"/>
        <item h="1" x="6"/>
        <item x="8"/>
        <item h="1" x="4"/>
        <item h="1" x="0"/>
        <item h="1" x="5"/>
        <item h="1" x="1"/>
        <item h="1" x="3"/>
        <item h="1" x="2"/>
        <item x="9"/>
        <item t="default"/>
      </items>
    </pivotField>
    <pivotField showAll="0"/>
    <pivotField dataField="1" numFmtId="38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4" hier="-1"/>
  </pageFields>
  <dataFields count="1">
    <dataField name="Suma de Importe" fld="6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3F978-ECA3-4E03-8F94-9F8726FFB8E3}" name="TablaDinámica14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D4:AE17" firstHeaderRow="1" firstDataRow="1" firstDataCol="1"/>
  <pivotFields count="9">
    <pivotField showAll="0"/>
    <pivotField numFmtId="14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/>
    <pivotField showAll="0"/>
    <pivotField showAll="0"/>
    <pivotField showAll="0"/>
    <pivotField dataField="1" numFmtId="38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Importe" fld="6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D63D1-E96C-4A8E-936F-2C019DE249A1}" name="TablaDinámica12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W10:X12" firstHeaderRow="1" firstDataRow="1" firstDataCol="1"/>
  <pivotFields count="9">
    <pivotField showAll="0"/>
    <pivotField numFmtId="14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axis="axisRow" showAll="0" sortType="descending">
      <items count="11">
        <item h="1" x="9"/>
        <item h="1" x="2"/>
        <item h="1" x="3"/>
        <item h="1" x="1"/>
        <item h="1" x="5"/>
        <item h="1" x="0"/>
        <item x="4"/>
        <item h="1" x="8"/>
        <item h="1" x="6"/>
        <item h="1" x="7"/>
        <item t="default"/>
      </items>
    </pivotField>
    <pivotField showAll="0"/>
    <pivotField dataField="1" numFmtId="38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2">
    <i>
      <x v="6"/>
    </i>
    <i t="grand">
      <x/>
    </i>
  </rowItems>
  <colItems count="1">
    <i/>
  </colItems>
  <dataFields count="1">
    <dataField name="Suma de Importe" fld="6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C5395E-A6F0-40F4-97AA-39C49EB3F845}" name="TablaDinámica4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9:I11" firstHeaderRow="1" firstDataRow="1" firstDataCol="1"/>
  <pivotFields count="9">
    <pivotField showAll="0"/>
    <pivotField numFmtId="14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/>
    <pivotField showAll="0"/>
    <pivotField axis="axisRow" showAll="0" sortType="descending">
      <items count="11">
        <item h="1" x="9"/>
        <item h="1" x="2"/>
        <item h="1" x="3"/>
        <item h="1" x="1"/>
        <item h="1" x="5"/>
        <item h="1" x="0"/>
        <item x="4"/>
        <item h="1" x="8"/>
        <item h="1" x="6"/>
        <item h="1" x="7"/>
        <item t="default"/>
      </items>
    </pivotField>
    <pivotField showAll="0"/>
    <pivotField dataField="1" numFmtId="38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2">
    <i>
      <x v="6"/>
    </i>
    <i t="grand">
      <x/>
    </i>
  </rowItems>
  <colItems count="1">
    <i/>
  </colItems>
  <dataFields count="1">
    <dataField name="Suma de Importe" fld="6" baseField="0" baseItem="0" numFmtId="166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1148F-1EAF-4327-9810-14EFD546BFE8}" name="TablaDinámica2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3:F5" firstHeaderRow="1" firstDataRow="1" firstDataCol="1"/>
  <pivotFields count="9">
    <pivotField showAll="0"/>
    <pivotField numFmtId="14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/>
    <pivotField showAll="0"/>
    <pivotField axis="axisRow" showAll="0" sortType="descending">
      <items count="11">
        <item h="1" x="9"/>
        <item h="1" x="2"/>
        <item h="1" x="3"/>
        <item h="1" x="1"/>
        <item h="1" x="5"/>
        <item h="1" x="0"/>
        <item h="1" x="4"/>
        <item h="1" x="8"/>
        <item h="1" x="6"/>
        <item x="7"/>
        <item t="default"/>
      </items>
    </pivotField>
    <pivotField showAll="0"/>
    <pivotField dataField="1" numFmtId="38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2">
    <i>
      <x v="9"/>
    </i>
    <i t="grand">
      <x/>
    </i>
  </rowItems>
  <colItems count="1">
    <i/>
  </colItems>
  <dataFields count="1">
    <dataField name="Suma de Importe" fld="6" baseField="0" baseItem="0" numFmtId="166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F64CE-E6A6-4F53-8268-4AD515F5B2C3}" name="TablaDinámica11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W3:X5" firstHeaderRow="1" firstDataRow="1" firstDataCol="1"/>
  <pivotFields count="9">
    <pivotField showAll="0"/>
    <pivotField numFmtId="14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axis="axisRow" showAll="0" sortType="descending">
      <items count="11">
        <item h="1" x="9"/>
        <item h="1" x="2"/>
        <item h="1" x="3"/>
        <item h="1" x="1"/>
        <item h="1" x="5"/>
        <item x="0"/>
        <item h="1" x="4"/>
        <item h="1" x="8"/>
        <item h="1" x="6"/>
        <item h="1" x="7"/>
        <item t="default"/>
      </items>
    </pivotField>
    <pivotField showAll="0"/>
    <pivotField dataField="1" numFmtId="38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2">
    <i>
      <x v="5"/>
    </i>
    <i t="grand">
      <x/>
    </i>
  </rowItems>
  <colItems count="1">
    <i/>
  </colItems>
  <dataFields count="1">
    <dataField name="Suma de Importe" fld="6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enta" xr10:uid="{C564CDFF-D8BF-4AFC-A9FD-71A0A94036E8}" sourceName="Cuenta">
  <pivotTables>
    <pivotTable tabId="3" name="TablaDinámica20"/>
  </pivotTables>
  <data>
    <tabular pivotCacheId="699993862">
      <items count="10">
        <i x="7"/>
        <i x="6"/>
        <i x="8"/>
        <i x="4"/>
        <i x="0" s="1"/>
        <i x="5"/>
        <i x="1"/>
        <i x="3"/>
        <i x="2"/>
        <i x="9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imestre" xr10:uid="{592C76C3-9287-4E90-B7FC-6D6D692FCF18}" sourceName="Trimestre">
  <pivotTables>
    <pivotTable tabId="3" name="TablaDinámica20"/>
    <pivotTable tabId="3" name="TablaDinámica18"/>
    <pivotTable tabId="3" name="TablaDinámica3"/>
    <pivotTable tabId="3" name="TablaDinámica11"/>
    <pivotTable tabId="3" name="TablaDinámica12"/>
    <pivotTable tabId="3" name="TablaDinámica17"/>
    <pivotTable tabId="3" name="TablaDinámica10"/>
    <pivotTable tabId="3" name="TablaDinámica9"/>
    <pivotTable tabId="3" name="TablaDinámica8"/>
    <pivotTable tabId="3" name="TablaDinámica16"/>
    <pivotTable tabId="3" name="TablaDinámica13"/>
    <pivotTable tabId="3" name="TablaDinámica7"/>
    <pivotTable tabId="3" name="TablaDinámica6"/>
    <pivotTable tabId="3" name="TablaDinámica5"/>
  </pivotTables>
  <data>
    <tabular pivotCacheId="699993862">
      <items count="4">
        <i x="0" s="1"/>
        <i x="1" s="1"/>
        <i x="2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mestre" xr10:uid="{0913C839-03CC-4908-8DE0-ED08D4DDEB75}" sourceName="Semestre">
  <pivotTables>
    <pivotTable tabId="3" name="TablaDinámica20"/>
    <pivotTable tabId="3" name="TablaDinámica18"/>
    <pivotTable tabId="3" name="TablaDinámica3"/>
    <pivotTable tabId="3" name="TablaDinámica11"/>
    <pivotTable tabId="3" name="TablaDinámica12"/>
    <pivotTable tabId="3" name="TablaDinámica17"/>
    <pivotTable tabId="3" name="TablaDinámica10"/>
    <pivotTable tabId="3" name="TablaDinámica9"/>
    <pivotTable tabId="3" name="TablaDinámica8"/>
    <pivotTable tabId="3" name="TablaDinámica16"/>
    <pivotTable tabId="3" name="TablaDinámica13"/>
    <pivotTable tabId="3" name="TablaDinámica7"/>
    <pivotTable tabId="3" name="TablaDinámica6"/>
    <pivotTable tabId="3" name="TablaDinámica5"/>
  </pivotTables>
  <data>
    <tabular pivotCacheId="699993862">
      <items count="2">
        <i x="0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es__Fecha" xr10:uid="{48DFF97D-84E5-4096-AA89-290D65C7E5FD}" sourceName="Meses (Fecha)">
  <pivotTables>
    <pivotTable tabId="3" name="TablaDinámica20"/>
    <pivotTable tabId="3" name="TablaDinámica18"/>
    <pivotTable tabId="3" name="TablaDinámica3"/>
    <pivotTable tabId="3" name="TablaDinámica11"/>
    <pivotTable tabId="3" name="TablaDinámica12"/>
    <pivotTable tabId="3" name="TablaDinámica17"/>
    <pivotTable tabId="3" name="TablaDinámica10"/>
    <pivotTable tabId="3" name="TablaDinámica9"/>
    <pivotTable tabId="3" name="TablaDinámica8"/>
    <pivotTable tabId="3" name="TablaDinámica16"/>
    <pivotTable tabId="3" name="TablaDinámica13"/>
    <pivotTable tabId="3" name="TablaDinámica7"/>
    <pivotTable tabId="3" name="TablaDinámica6"/>
    <pivotTable tabId="3" name="TablaDinámica5"/>
  </pivotTables>
  <data>
    <tabular pivotCacheId="699993862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enta" xr10:uid="{DD567359-1E55-435A-A82E-0B0D186A6FBC}" cache="SegmentaciónDeDatos_Cuenta" caption="Cuenta" columnCount="5" showCaption="0" style="SlicerStyleLight1 2" rowHeight="241300"/>
  <slicer name="Trimestre" xr10:uid="{BCC98514-A210-4425-9475-0B549B4504AC}" cache="SegmentaciónDeDatos_Trimestre" caption="Trimestre" columnCount="2" style="SlicerStyleLight1 2" rowHeight="241300"/>
  <slicer name="Semestre" xr10:uid="{BD65532A-9694-447D-83E5-0878BB7FFBD1}" cache="SegmentaciónDeDatos_Semestre" caption="Semestre" columnCount="2" style="SlicerStyleLight1 2" rowHeight="241300"/>
  <slicer name="Meses (Fecha)" xr10:uid="{C49F0652-AE53-489E-9D09-F3967E7AFC54}" cache="SegmentaciónDeDatos_Meses__Fecha" caption="Meses (Fecha)" columnCount="6" style="SlicerStyleLight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os" displayName="datos" ref="A1:G290" totalsRowShown="0">
  <autoFilter ref="A1:G290" xr:uid="{00000000-0009-0000-0100-000001000000}"/>
  <tableColumns count="7">
    <tableColumn id="1" xr3:uid="{00000000-0010-0000-0000-000001000000}" name="Id"/>
    <tableColumn id="2" xr3:uid="{00000000-0010-0000-0000-000002000000}" name="Fecha" dataDxfId="12"/>
    <tableColumn id="3" xr3:uid="{00000000-0010-0000-0000-000003000000}" name="Trimestre">
      <calculatedColumnFormula>+CONCATENATE("T",ROUNDUP(MONTH(B2)/3,0))</calculatedColumnFormula>
    </tableColumn>
    <tableColumn id="4" xr3:uid="{00000000-0010-0000-0000-000004000000}" name="Semestre">
      <calculatedColumnFormula>+CONCATENATE("Sem"," ",ROUNDUP(MONTH(B2)/6,0))</calculatedColumnFormula>
    </tableColumn>
    <tableColumn id="5" xr3:uid="{00000000-0010-0000-0000-000005000000}" name="Cuenta"/>
    <tableColumn id="6" xr3:uid="{00000000-0010-0000-0000-000006000000}" name="Descripción de Cuenta"/>
    <tableColumn id="7" xr3:uid="{00000000-0010-0000-0000-000007000000}" name="Importe" dataDxfId="11" dataCellStyle="Milla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rinterSettings" Target="../printerSettings/printerSettings1.bin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0"/>
  <sheetViews>
    <sheetView workbookViewId="0">
      <selection activeCell="F206" sqref="F206"/>
    </sheetView>
  </sheetViews>
  <sheetFormatPr baseColWidth="10" defaultRowHeight="15" x14ac:dyDescent="0.25"/>
  <cols>
    <col min="6" max="6" width="36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s="1">
        <v>44927</v>
      </c>
      <c r="C2" t="str">
        <f t="shared" ref="C2:C65" si="0">+CONCATENATE("T",ROUNDUP(MONTH(B2)/3,0))</f>
        <v>T1</v>
      </c>
      <c r="D2" t="str">
        <f t="shared" ref="D2:D65" si="1">+CONCATENATE("Sem"," ",ROUNDUP(MONTH(B2)/6,0))</f>
        <v>Sem 1</v>
      </c>
      <c r="E2" t="s">
        <v>8</v>
      </c>
      <c r="F2" t="s">
        <v>9</v>
      </c>
      <c r="G2" s="2">
        <v>-1000</v>
      </c>
    </row>
    <row r="3" spans="1:7" x14ac:dyDescent="0.25">
      <c r="A3" t="s">
        <v>10</v>
      </c>
      <c r="B3" s="1">
        <v>44927</v>
      </c>
      <c r="C3" t="str">
        <f t="shared" si="0"/>
        <v>T1</v>
      </c>
      <c r="D3" t="str">
        <f t="shared" si="1"/>
        <v>Sem 1</v>
      </c>
      <c r="E3" t="s">
        <v>11</v>
      </c>
      <c r="F3" t="s">
        <v>12</v>
      </c>
      <c r="G3" s="2">
        <v>39000</v>
      </c>
    </row>
    <row r="4" spans="1:7" x14ac:dyDescent="0.25">
      <c r="A4" t="s">
        <v>13</v>
      </c>
      <c r="B4" s="1">
        <v>44927</v>
      </c>
      <c r="C4" t="str">
        <f t="shared" si="0"/>
        <v>T1</v>
      </c>
      <c r="D4" t="str">
        <f t="shared" si="1"/>
        <v>Sem 1</v>
      </c>
      <c r="E4" t="s">
        <v>14</v>
      </c>
      <c r="F4" t="s">
        <v>15</v>
      </c>
      <c r="G4" s="2">
        <v>1000</v>
      </c>
    </row>
    <row r="5" spans="1:7" x14ac:dyDescent="0.25">
      <c r="A5" t="s">
        <v>16</v>
      </c>
      <c r="B5" s="1">
        <v>44927</v>
      </c>
      <c r="C5" t="str">
        <f t="shared" si="0"/>
        <v>T1</v>
      </c>
      <c r="D5" t="str">
        <f t="shared" si="1"/>
        <v>Sem 1</v>
      </c>
      <c r="E5" t="s">
        <v>17</v>
      </c>
      <c r="F5" t="s">
        <v>18</v>
      </c>
      <c r="G5" s="2">
        <v>-300</v>
      </c>
    </row>
    <row r="6" spans="1:7" x14ac:dyDescent="0.25">
      <c r="A6" t="s">
        <v>19</v>
      </c>
      <c r="B6" s="1">
        <v>44927</v>
      </c>
      <c r="C6" t="str">
        <f t="shared" si="0"/>
        <v>T1</v>
      </c>
      <c r="D6" t="str">
        <f t="shared" si="1"/>
        <v>Sem 1</v>
      </c>
      <c r="E6" t="s">
        <v>8</v>
      </c>
      <c r="F6" t="s">
        <v>20</v>
      </c>
      <c r="G6" s="2">
        <v>-1000</v>
      </c>
    </row>
    <row r="7" spans="1:7" x14ac:dyDescent="0.25">
      <c r="A7" t="s">
        <v>21</v>
      </c>
      <c r="B7" s="1">
        <v>44927</v>
      </c>
      <c r="C7" t="str">
        <f t="shared" si="0"/>
        <v>T1</v>
      </c>
      <c r="D7" t="str">
        <f t="shared" si="1"/>
        <v>Sem 1</v>
      </c>
      <c r="E7" t="s">
        <v>14</v>
      </c>
      <c r="F7" t="s">
        <v>22</v>
      </c>
      <c r="G7" s="2">
        <v>500</v>
      </c>
    </row>
    <row r="8" spans="1:7" x14ac:dyDescent="0.25">
      <c r="A8" t="s">
        <v>23</v>
      </c>
      <c r="B8" s="1">
        <v>44929</v>
      </c>
      <c r="C8" t="str">
        <f t="shared" si="0"/>
        <v>T1</v>
      </c>
      <c r="D8" t="str">
        <f t="shared" si="1"/>
        <v>Sem 1</v>
      </c>
      <c r="E8" t="s">
        <v>8</v>
      </c>
      <c r="F8" t="s">
        <v>24</v>
      </c>
      <c r="G8" s="2">
        <v>-500</v>
      </c>
    </row>
    <row r="9" spans="1:7" x14ac:dyDescent="0.25">
      <c r="A9" t="s">
        <v>25</v>
      </c>
      <c r="B9" s="1">
        <v>44929</v>
      </c>
      <c r="C9" t="str">
        <f t="shared" si="0"/>
        <v>T1</v>
      </c>
      <c r="D9" t="str">
        <f t="shared" si="1"/>
        <v>Sem 1</v>
      </c>
      <c r="E9" t="s">
        <v>17</v>
      </c>
      <c r="F9" t="s">
        <v>26</v>
      </c>
      <c r="G9" s="2">
        <v>-200</v>
      </c>
    </row>
    <row r="10" spans="1:7" x14ac:dyDescent="0.25">
      <c r="A10" t="s">
        <v>27</v>
      </c>
      <c r="B10" s="1">
        <v>44930</v>
      </c>
      <c r="C10" t="str">
        <f t="shared" si="0"/>
        <v>T1</v>
      </c>
      <c r="D10" t="str">
        <f t="shared" si="1"/>
        <v>Sem 1</v>
      </c>
      <c r="E10" t="s">
        <v>17</v>
      </c>
      <c r="F10" t="s">
        <v>28</v>
      </c>
      <c r="G10" s="2">
        <v>-300</v>
      </c>
    </row>
    <row r="11" spans="1:7" x14ac:dyDescent="0.25">
      <c r="A11" t="s">
        <v>29</v>
      </c>
      <c r="B11" s="1">
        <v>44930</v>
      </c>
      <c r="C11" t="str">
        <f t="shared" si="0"/>
        <v>T1</v>
      </c>
      <c r="D11" t="str">
        <f t="shared" si="1"/>
        <v>Sem 1</v>
      </c>
      <c r="E11" t="s">
        <v>30</v>
      </c>
      <c r="F11" t="s">
        <v>31</v>
      </c>
      <c r="G11" s="2">
        <v>-600</v>
      </c>
    </row>
    <row r="12" spans="1:7" x14ac:dyDescent="0.25">
      <c r="A12" t="s">
        <v>32</v>
      </c>
      <c r="B12" s="1">
        <v>44933</v>
      </c>
      <c r="C12" t="str">
        <f t="shared" si="0"/>
        <v>T1</v>
      </c>
      <c r="D12" t="str">
        <f t="shared" si="1"/>
        <v>Sem 1</v>
      </c>
      <c r="E12" t="s">
        <v>8</v>
      </c>
      <c r="F12" t="s">
        <v>33</v>
      </c>
      <c r="G12" s="2">
        <v>-990</v>
      </c>
    </row>
    <row r="13" spans="1:7" x14ac:dyDescent="0.25">
      <c r="A13" t="s">
        <v>34</v>
      </c>
      <c r="B13" s="1">
        <v>44934</v>
      </c>
      <c r="C13" t="str">
        <f t="shared" si="0"/>
        <v>T1</v>
      </c>
      <c r="D13" t="str">
        <f t="shared" si="1"/>
        <v>Sem 1</v>
      </c>
      <c r="E13" t="s">
        <v>30</v>
      </c>
      <c r="F13" t="s">
        <v>35</v>
      </c>
      <c r="G13" s="2">
        <v>-450</v>
      </c>
    </row>
    <row r="14" spans="1:7" x14ac:dyDescent="0.25">
      <c r="A14" t="s">
        <v>36</v>
      </c>
      <c r="B14" s="1">
        <v>44936</v>
      </c>
      <c r="C14" t="str">
        <f t="shared" si="0"/>
        <v>T1</v>
      </c>
      <c r="D14" t="str">
        <f t="shared" si="1"/>
        <v>Sem 1</v>
      </c>
      <c r="E14" t="s">
        <v>14</v>
      </c>
      <c r="F14" t="s">
        <v>37</v>
      </c>
      <c r="G14" s="2">
        <v>150</v>
      </c>
    </row>
    <row r="15" spans="1:7" x14ac:dyDescent="0.25">
      <c r="A15" t="s">
        <v>38</v>
      </c>
      <c r="B15" s="1">
        <v>44937</v>
      </c>
      <c r="C15" t="str">
        <f t="shared" si="0"/>
        <v>T1</v>
      </c>
      <c r="D15" t="str">
        <f t="shared" si="1"/>
        <v>Sem 1</v>
      </c>
      <c r="E15" t="s">
        <v>30</v>
      </c>
      <c r="F15" t="s">
        <v>39</v>
      </c>
      <c r="G15" s="2">
        <v>-500</v>
      </c>
    </row>
    <row r="16" spans="1:7" x14ac:dyDescent="0.25">
      <c r="A16" t="s">
        <v>40</v>
      </c>
      <c r="B16" s="1">
        <v>44937</v>
      </c>
      <c r="C16" t="str">
        <f t="shared" si="0"/>
        <v>T1</v>
      </c>
      <c r="D16" t="str">
        <f t="shared" si="1"/>
        <v>Sem 1</v>
      </c>
      <c r="E16" t="s">
        <v>8</v>
      </c>
      <c r="F16" t="s">
        <v>41</v>
      </c>
      <c r="G16" s="2">
        <v>-500</v>
      </c>
    </row>
    <row r="17" spans="1:7" x14ac:dyDescent="0.25">
      <c r="A17" t="s">
        <v>42</v>
      </c>
      <c r="B17" s="1">
        <v>44939</v>
      </c>
      <c r="C17" t="str">
        <f t="shared" si="0"/>
        <v>T1</v>
      </c>
      <c r="D17" t="str">
        <f t="shared" si="1"/>
        <v>Sem 1</v>
      </c>
      <c r="E17" t="s">
        <v>8</v>
      </c>
      <c r="F17" t="s">
        <v>43</v>
      </c>
      <c r="G17" s="2">
        <v>-2000</v>
      </c>
    </row>
    <row r="18" spans="1:7" x14ac:dyDescent="0.25">
      <c r="A18" t="s">
        <v>44</v>
      </c>
      <c r="B18" s="1">
        <v>44940</v>
      </c>
      <c r="C18" t="str">
        <f t="shared" si="0"/>
        <v>T1</v>
      </c>
      <c r="D18" t="str">
        <f t="shared" si="1"/>
        <v>Sem 1</v>
      </c>
      <c r="E18" t="s">
        <v>17</v>
      </c>
      <c r="F18" t="s">
        <v>45</v>
      </c>
      <c r="G18" s="2">
        <v>-500</v>
      </c>
    </row>
    <row r="19" spans="1:7" x14ac:dyDescent="0.25">
      <c r="A19" t="s">
        <v>46</v>
      </c>
      <c r="B19" s="1">
        <v>44940</v>
      </c>
      <c r="C19" t="str">
        <f t="shared" si="0"/>
        <v>T1</v>
      </c>
      <c r="D19" t="str">
        <f t="shared" si="1"/>
        <v>Sem 1</v>
      </c>
      <c r="E19" t="s">
        <v>30</v>
      </c>
      <c r="F19" t="s">
        <v>47</v>
      </c>
      <c r="G19" s="2">
        <v>-300</v>
      </c>
    </row>
    <row r="20" spans="1:7" x14ac:dyDescent="0.25">
      <c r="A20" t="s">
        <v>48</v>
      </c>
      <c r="B20" s="1">
        <v>44942</v>
      </c>
      <c r="C20" t="str">
        <f t="shared" si="0"/>
        <v>T1</v>
      </c>
      <c r="D20" t="str">
        <f t="shared" si="1"/>
        <v>Sem 1</v>
      </c>
      <c r="E20" t="s">
        <v>30</v>
      </c>
      <c r="F20" t="s">
        <v>49</v>
      </c>
      <c r="G20" s="2">
        <v>-400</v>
      </c>
    </row>
    <row r="21" spans="1:7" x14ac:dyDescent="0.25">
      <c r="A21" t="s">
        <v>50</v>
      </c>
      <c r="B21" s="1">
        <v>44943</v>
      </c>
      <c r="C21" t="str">
        <f t="shared" si="0"/>
        <v>T1</v>
      </c>
      <c r="D21" t="str">
        <f t="shared" si="1"/>
        <v>Sem 1</v>
      </c>
      <c r="E21" t="s">
        <v>8</v>
      </c>
      <c r="F21" t="s">
        <v>9</v>
      </c>
      <c r="G21" s="2">
        <v>-700</v>
      </c>
    </row>
    <row r="22" spans="1:7" x14ac:dyDescent="0.25">
      <c r="A22" t="s">
        <v>51</v>
      </c>
      <c r="B22" s="1">
        <v>44943</v>
      </c>
      <c r="C22" t="str">
        <f t="shared" si="0"/>
        <v>T1</v>
      </c>
      <c r="D22" t="str">
        <f t="shared" si="1"/>
        <v>Sem 1</v>
      </c>
      <c r="E22" t="s">
        <v>8</v>
      </c>
      <c r="F22" t="s">
        <v>52</v>
      </c>
      <c r="G22" s="2">
        <v>-760</v>
      </c>
    </row>
    <row r="23" spans="1:7" x14ac:dyDescent="0.25">
      <c r="A23" t="s">
        <v>53</v>
      </c>
      <c r="B23" s="1">
        <v>44944</v>
      </c>
      <c r="C23" t="str">
        <f t="shared" si="0"/>
        <v>T1</v>
      </c>
      <c r="D23" t="str">
        <f t="shared" si="1"/>
        <v>Sem 1</v>
      </c>
      <c r="E23" t="s">
        <v>8</v>
      </c>
      <c r="F23" s="3" t="s">
        <v>54</v>
      </c>
      <c r="G23" s="2">
        <v>-500</v>
      </c>
    </row>
    <row r="24" spans="1:7" x14ac:dyDescent="0.25">
      <c r="A24" t="s">
        <v>55</v>
      </c>
      <c r="B24" s="1">
        <v>44945</v>
      </c>
      <c r="C24" t="str">
        <f t="shared" si="0"/>
        <v>T1</v>
      </c>
      <c r="D24" t="str">
        <f t="shared" si="1"/>
        <v>Sem 1</v>
      </c>
      <c r="E24" t="s">
        <v>30</v>
      </c>
      <c r="F24" t="s">
        <v>56</v>
      </c>
      <c r="G24" s="2">
        <v>-450</v>
      </c>
    </row>
    <row r="25" spans="1:7" x14ac:dyDescent="0.25">
      <c r="A25" t="s">
        <v>57</v>
      </c>
      <c r="B25" s="1">
        <v>44946</v>
      </c>
      <c r="C25" t="str">
        <f t="shared" si="0"/>
        <v>T1</v>
      </c>
      <c r="D25" t="str">
        <f t="shared" si="1"/>
        <v>Sem 1</v>
      </c>
      <c r="E25" t="s">
        <v>8</v>
      </c>
      <c r="F25" t="s">
        <v>58</v>
      </c>
      <c r="G25" s="2">
        <v>-5000</v>
      </c>
    </row>
    <row r="26" spans="1:7" x14ac:dyDescent="0.25">
      <c r="A26" t="s">
        <v>59</v>
      </c>
      <c r="B26" s="1">
        <v>44946</v>
      </c>
      <c r="C26" t="str">
        <f t="shared" si="0"/>
        <v>T1</v>
      </c>
      <c r="D26" t="str">
        <f t="shared" si="1"/>
        <v>Sem 1</v>
      </c>
      <c r="E26" t="s">
        <v>60</v>
      </c>
      <c r="F26" t="s">
        <v>336</v>
      </c>
      <c r="G26" s="2">
        <v>-3000</v>
      </c>
    </row>
    <row r="27" spans="1:7" x14ac:dyDescent="0.25">
      <c r="A27" t="s">
        <v>61</v>
      </c>
      <c r="B27" s="1">
        <v>44946</v>
      </c>
      <c r="C27" t="str">
        <f t="shared" si="0"/>
        <v>T1</v>
      </c>
      <c r="D27" t="str">
        <f t="shared" si="1"/>
        <v>Sem 1</v>
      </c>
      <c r="E27" t="s">
        <v>62</v>
      </c>
      <c r="F27" t="s">
        <v>63</v>
      </c>
      <c r="G27" s="2">
        <v>-3250</v>
      </c>
    </row>
    <row r="28" spans="1:7" x14ac:dyDescent="0.25">
      <c r="A28" t="s">
        <v>64</v>
      </c>
      <c r="B28" s="1">
        <v>44947</v>
      </c>
      <c r="C28" t="str">
        <f t="shared" si="0"/>
        <v>T1</v>
      </c>
      <c r="D28" t="str">
        <f t="shared" si="1"/>
        <v>Sem 1</v>
      </c>
      <c r="E28" t="s">
        <v>30</v>
      </c>
      <c r="F28" t="s">
        <v>65</v>
      </c>
      <c r="G28" s="2">
        <v>-4000</v>
      </c>
    </row>
    <row r="29" spans="1:7" x14ac:dyDescent="0.25">
      <c r="A29" t="s">
        <v>66</v>
      </c>
      <c r="B29" s="1">
        <v>44947</v>
      </c>
      <c r="C29" t="str">
        <f t="shared" si="0"/>
        <v>T1</v>
      </c>
      <c r="D29" t="str">
        <f t="shared" si="1"/>
        <v>Sem 1</v>
      </c>
      <c r="E29" t="s">
        <v>30</v>
      </c>
      <c r="F29" t="s">
        <v>67</v>
      </c>
      <c r="G29" s="2">
        <v>-2000</v>
      </c>
    </row>
    <row r="30" spans="1:7" x14ac:dyDescent="0.25">
      <c r="A30" t="s">
        <v>68</v>
      </c>
      <c r="B30" s="1">
        <v>44948</v>
      </c>
      <c r="C30" t="str">
        <f t="shared" si="0"/>
        <v>T1</v>
      </c>
      <c r="D30" t="str">
        <f t="shared" si="1"/>
        <v>Sem 1</v>
      </c>
      <c r="E30" t="s">
        <v>69</v>
      </c>
      <c r="F30" t="s">
        <v>70</v>
      </c>
      <c r="G30" s="2">
        <v>-3500</v>
      </c>
    </row>
    <row r="31" spans="1:7" x14ac:dyDescent="0.25">
      <c r="A31" t="s">
        <v>71</v>
      </c>
      <c r="B31" s="1">
        <v>44948</v>
      </c>
      <c r="C31" t="str">
        <f t="shared" si="0"/>
        <v>T1</v>
      </c>
      <c r="D31" t="str">
        <f t="shared" si="1"/>
        <v>Sem 1</v>
      </c>
      <c r="E31" t="s">
        <v>69</v>
      </c>
      <c r="F31" t="s">
        <v>72</v>
      </c>
      <c r="G31" s="2">
        <v>-5500</v>
      </c>
    </row>
    <row r="32" spans="1:7" x14ac:dyDescent="0.25">
      <c r="A32" t="s">
        <v>73</v>
      </c>
      <c r="B32" s="1">
        <v>44950</v>
      </c>
      <c r="C32" t="str">
        <f t="shared" si="0"/>
        <v>T1</v>
      </c>
      <c r="D32" t="str">
        <f t="shared" si="1"/>
        <v>Sem 1</v>
      </c>
      <c r="E32" t="s">
        <v>74</v>
      </c>
      <c r="F32" t="s">
        <v>74</v>
      </c>
      <c r="G32" s="2">
        <v>-2000</v>
      </c>
    </row>
    <row r="33" spans="1:7" x14ac:dyDescent="0.25">
      <c r="A33" t="s">
        <v>75</v>
      </c>
      <c r="B33" s="1">
        <v>44952</v>
      </c>
      <c r="C33" t="str">
        <f t="shared" si="0"/>
        <v>T1</v>
      </c>
      <c r="D33" t="str">
        <f t="shared" si="1"/>
        <v>Sem 1</v>
      </c>
      <c r="E33" t="s">
        <v>76</v>
      </c>
      <c r="F33" t="s">
        <v>77</v>
      </c>
      <c r="G33" s="2">
        <v>5000</v>
      </c>
    </row>
    <row r="34" spans="1:7" x14ac:dyDescent="0.25">
      <c r="A34" t="s">
        <v>78</v>
      </c>
      <c r="B34" s="1">
        <v>44953</v>
      </c>
      <c r="C34" t="str">
        <f t="shared" si="0"/>
        <v>T1</v>
      </c>
      <c r="D34" t="str">
        <f t="shared" si="1"/>
        <v>Sem 1</v>
      </c>
      <c r="E34" t="s">
        <v>76</v>
      </c>
      <c r="F34" t="s">
        <v>79</v>
      </c>
      <c r="G34" s="2">
        <v>30000</v>
      </c>
    </row>
    <row r="35" spans="1:7" x14ac:dyDescent="0.25">
      <c r="A35" t="s">
        <v>80</v>
      </c>
      <c r="B35" s="1">
        <v>44962</v>
      </c>
      <c r="C35" t="str">
        <f t="shared" si="0"/>
        <v>T1</v>
      </c>
      <c r="D35" t="str">
        <f t="shared" si="1"/>
        <v>Sem 1</v>
      </c>
      <c r="E35" t="s">
        <v>14</v>
      </c>
      <c r="F35" t="s">
        <v>15</v>
      </c>
      <c r="G35" s="2">
        <v>1000</v>
      </c>
    </row>
    <row r="36" spans="1:7" x14ac:dyDescent="0.25">
      <c r="A36" t="s">
        <v>81</v>
      </c>
      <c r="B36" s="1">
        <v>44965</v>
      </c>
      <c r="C36" t="str">
        <f t="shared" si="0"/>
        <v>T1</v>
      </c>
      <c r="D36" t="str">
        <f t="shared" si="1"/>
        <v>Sem 1</v>
      </c>
      <c r="E36" t="s">
        <v>14</v>
      </c>
      <c r="F36" t="s">
        <v>22</v>
      </c>
      <c r="G36" s="2">
        <v>500</v>
      </c>
    </row>
    <row r="37" spans="1:7" x14ac:dyDescent="0.25">
      <c r="A37" t="s">
        <v>82</v>
      </c>
      <c r="B37" s="1">
        <v>44965</v>
      </c>
      <c r="C37" t="str">
        <f t="shared" si="0"/>
        <v>T1</v>
      </c>
      <c r="D37" t="str">
        <f t="shared" si="1"/>
        <v>Sem 1</v>
      </c>
      <c r="E37" t="s">
        <v>8</v>
      </c>
      <c r="F37" t="s">
        <v>24</v>
      </c>
      <c r="G37" s="2">
        <v>-500</v>
      </c>
    </row>
    <row r="38" spans="1:7" x14ac:dyDescent="0.25">
      <c r="A38" t="s">
        <v>83</v>
      </c>
      <c r="B38" s="1">
        <v>44965</v>
      </c>
      <c r="C38" t="str">
        <f t="shared" si="0"/>
        <v>T1</v>
      </c>
      <c r="D38" t="str">
        <f t="shared" si="1"/>
        <v>Sem 1</v>
      </c>
      <c r="E38" t="s">
        <v>17</v>
      </c>
      <c r="F38" t="s">
        <v>28</v>
      </c>
      <c r="G38" s="2">
        <v>-300</v>
      </c>
    </row>
    <row r="39" spans="1:7" x14ac:dyDescent="0.25">
      <c r="A39" t="s">
        <v>84</v>
      </c>
      <c r="B39" s="1">
        <v>44966</v>
      </c>
      <c r="C39" t="str">
        <f t="shared" si="0"/>
        <v>T1</v>
      </c>
      <c r="D39" t="str">
        <f t="shared" si="1"/>
        <v>Sem 1</v>
      </c>
      <c r="E39" t="s">
        <v>8</v>
      </c>
      <c r="F39" t="s">
        <v>33</v>
      </c>
      <c r="G39" s="2">
        <v>-990</v>
      </c>
    </row>
    <row r="40" spans="1:7" x14ac:dyDescent="0.25">
      <c r="A40" t="s">
        <v>85</v>
      </c>
      <c r="B40" s="1">
        <v>44968</v>
      </c>
      <c r="C40" t="str">
        <f t="shared" si="0"/>
        <v>T1</v>
      </c>
      <c r="D40" t="str">
        <f t="shared" si="1"/>
        <v>Sem 1</v>
      </c>
      <c r="E40" t="s">
        <v>14</v>
      </c>
      <c r="F40" t="s">
        <v>37</v>
      </c>
      <c r="G40" s="2">
        <v>150</v>
      </c>
    </row>
    <row r="41" spans="1:7" x14ac:dyDescent="0.25">
      <c r="A41" t="s">
        <v>86</v>
      </c>
      <c r="B41" s="1">
        <v>44968</v>
      </c>
      <c r="C41" t="str">
        <f t="shared" si="0"/>
        <v>T1</v>
      </c>
      <c r="D41" t="str">
        <f t="shared" si="1"/>
        <v>Sem 1</v>
      </c>
      <c r="E41" t="s">
        <v>30</v>
      </c>
      <c r="F41" t="s">
        <v>39</v>
      </c>
      <c r="G41" s="2">
        <v>-500</v>
      </c>
    </row>
    <row r="42" spans="1:7" x14ac:dyDescent="0.25">
      <c r="A42" t="s">
        <v>87</v>
      </c>
      <c r="B42" s="1">
        <v>44970</v>
      </c>
      <c r="C42" t="str">
        <f t="shared" si="0"/>
        <v>T1</v>
      </c>
      <c r="D42" t="str">
        <f t="shared" si="1"/>
        <v>Sem 1</v>
      </c>
      <c r="E42" t="s">
        <v>30</v>
      </c>
      <c r="F42" t="s">
        <v>47</v>
      </c>
      <c r="G42" s="2">
        <v>-300</v>
      </c>
    </row>
    <row r="43" spans="1:7" x14ac:dyDescent="0.25">
      <c r="A43" t="s">
        <v>88</v>
      </c>
      <c r="B43" s="1">
        <v>44971</v>
      </c>
      <c r="C43" t="str">
        <f t="shared" si="0"/>
        <v>T1</v>
      </c>
      <c r="D43" t="str">
        <f t="shared" si="1"/>
        <v>Sem 1</v>
      </c>
      <c r="E43" t="s">
        <v>30</v>
      </c>
      <c r="F43" t="s">
        <v>49</v>
      </c>
      <c r="G43" s="2">
        <v>-400</v>
      </c>
    </row>
    <row r="44" spans="1:7" x14ac:dyDescent="0.25">
      <c r="A44" t="s">
        <v>89</v>
      </c>
      <c r="B44" s="1">
        <v>44972</v>
      </c>
      <c r="C44" t="str">
        <f t="shared" si="0"/>
        <v>T1</v>
      </c>
      <c r="D44" t="str">
        <f t="shared" si="1"/>
        <v>Sem 1</v>
      </c>
      <c r="E44" t="s">
        <v>8</v>
      </c>
      <c r="F44" t="s">
        <v>9</v>
      </c>
      <c r="G44" s="2">
        <v>-800</v>
      </c>
    </row>
    <row r="45" spans="1:7" x14ac:dyDescent="0.25">
      <c r="A45" t="s">
        <v>90</v>
      </c>
      <c r="B45" s="1">
        <v>44972</v>
      </c>
      <c r="C45" t="str">
        <f t="shared" si="0"/>
        <v>T1</v>
      </c>
      <c r="D45" t="str">
        <f t="shared" si="1"/>
        <v>Sem 1</v>
      </c>
      <c r="E45" t="s">
        <v>8</v>
      </c>
      <c r="F45" t="s">
        <v>52</v>
      </c>
      <c r="G45" s="2">
        <v>-500</v>
      </c>
    </row>
    <row r="46" spans="1:7" x14ac:dyDescent="0.25">
      <c r="A46" t="s">
        <v>91</v>
      </c>
      <c r="B46" s="1">
        <v>44973</v>
      </c>
      <c r="C46" t="str">
        <f t="shared" si="0"/>
        <v>T1</v>
      </c>
      <c r="D46" t="str">
        <f t="shared" si="1"/>
        <v>Sem 1</v>
      </c>
      <c r="E46" t="s">
        <v>30</v>
      </c>
      <c r="F46" t="s">
        <v>56</v>
      </c>
      <c r="G46" s="2">
        <v>-450</v>
      </c>
    </row>
    <row r="47" spans="1:7" x14ac:dyDescent="0.25">
      <c r="A47" t="s">
        <v>92</v>
      </c>
      <c r="B47" s="1">
        <v>44973</v>
      </c>
      <c r="C47" t="str">
        <f t="shared" si="0"/>
        <v>T1</v>
      </c>
      <c r="D47" t="str">
        <f t="shared" si="1"/>
        <v>Sem 1</v>
      </c>
      <c r="E47" t="s">
        <v>8</v>
      </c>
      <c r="F47" t="s">
        <v>58</v>
      </c>
      <c r="G47" s="2">
        <v>-5000</v>
      </c>
    </row>
    <row r="48" spans="1:7" x14ac:dyDescent="0.25">
      <c r="A48" t="s">
        <v>93</v>
      </c>
      <c r="B48" s="1">
        <v>44974</v>
      </c>
      <c r="C48" t="str">
        <f t="shared" si="0"/>
        <v>T1</v>
      </c>
      <c r="D48" t="str">
        <f t="shared" si="1"/>
        <v>Sem 1</v>
      </c>
      <c r="E48" t="s">
        <v>60</v>
      </c>
      <c r="F48" t="s">
        <v>336</v>
      </c>
      <c r="G48" s="2">
        <v>-3000</v>
      </c>
    </row>
    <row r="49" spans="1:7" x14ac:dyDescent="0.25">
      <c r="A49" t="s">
        <v>94</v>
      </c>
      <c r="B49" s="1">
        <v>44974</v>
      </c>
      <c r="C49" t="str">
        <f t="shared" si="0"/>
        <v>T1</v>
      </c>
      <c r="D49" t="str">
        <f t="shared" si="1"/>
        <v>Sem 1</v>
      </c>
      <c r="E49" t="s">
        <v>62</v>
      </c>
      <c r="F49" t="s">
        <v>63</v>
      </c>
      <c r="G49" s="2">
        <v>-3250</v>
      </c>
    </row>
    <row r="50" spans="1:7" x14ac:dyDescent="0.25">
      <c r="A50" t="s">
        <v>95</v>
      </c>
      <c r="B50" s="1">
        <v>44974</v>
      </c>
      <c r="C50" t="str">
        <f t="shared" si="0"/>
        <v>T1</v>
      </c>
      <c r="D50" t="str">
        <f t="shared" si="1"/>
        <v>Sem 1</v>
      </c>
      <c r="E50" t="s">
        <v>30</v>
      </c>
      <c r="F50" t="s">
        <v>65</v>
      </c>
      <c r="G50" s="2">
        <v>-4000</v>
      </c>
    </row>
    <row r="51" spans="1:7" x14ac:dyDescent="0.25">
      <c r="A51" t="s">
        <v>96</v>
      </c>
      <c r="B51" s="1">
        <v>44982</v>
      </c>
      <c r="C51" t="str">
        <f t="shared" si="0"/>
        <v>T1</v>
      </c>
      <c r="D51" t="str">
        <f t="shared" si="1"/>
        <v>Sem 1</v>
      </c>
      <c r="E51" t="s">
        <v>30</v>
      </c>
      <c r="F51" t="s">
        <v>67</v>
      </c>
      <c r="G51" s="2">
        <v>-2000</v>
      </c>
    </row>
    <row r="52" spans="1:7" x14ac:dyDescent="0.25">
      <c r="A52" t="s">
        <v>97</v>
      </c>
      <c r="B52" s="1">
        <v>44982</v>
      </c>
      <c r="C52" t="str">
        <f t="shared" si="0"/>
        <v>T1</v>
      </c>
      <c r="D52" t="str">
        <f t="shared" si="1"/>
        <v>Sem 1</v>
      </c>
      <c r="E52" t="s">
        <v>69</v>
      </c>
      <c r="F52" s="4" t="s">
        <v>70</v>
      </c>
      <c r="G52" s="5">
        <v>-4500</v>
      </c>
    </row>
    <row r="53" spans="1:7" x14ac:dyDescent="0.25">
      <c r="A53" t="s">
        <v>98</v>
      </c>
      <c r="B53" s="1">
        <v>44982</v>
      </c>
      <c r="C53" t="str">
        <f t="shared" si="0"/>
        <v>T1</v>
      </c>
      <c r="D53" t="str">
        <f t="shared" si="1"/>
        <v>Sem 1</v>
      </c>
      <c r="E53" t="s">
        <v>69</v>
      </c>
      <c r="F53" s="3" t="s">
        <v>72</v>
      </c>
      <c r="G53" s="6">
        <v>-5500</v>
      </c>
    </row>
    <row r="54" spans="1:7" x14ac:dyDescent="0.25">
      <c r="A54" t="s">
        <v>99</v>
      </c>
      <c r="B54" s="1">
        <v>44983</v>
      </c>
      <c r="C54" t="str">
        <f t="shared" si="0"/>
        <v>T1</v>
      </c>
      <c r="D54" t="str">
        <f t="shared" si="1"/>
        <v>Sem 1</v>
      </c>
      <c r="E54" t="s">
        <v>74</v>
      </c>
      <c r="F54" t="s">
        <v>74</v>
      </c>
      <c r="G54" s="2">
        <v>-3000</v>
      </c>
    </row>
    <row r="55" spans="1:7" x14ac:dyDescent="0.25">
      <c r="A55" t="s">
        <v>100</v>
      </c>
      <c r="B55" s="1">
        <v>44983</v>
      </c>
      <c r="C55" t="str">
        <f t="shared" si="0"/>
        <v>T1</v>
      </c>
      <c r="D55" t="str">
        <f t="shared" si="1"/>
        <v>Sem 1</v>
      </c>
      <c r="E55" t="s">
        <v>76</v>
      </c>
      <c r="F55" t="s">
        <v>77</v>
      </c>
      <c r="G55" s="2">
        <v>6000</v>
      </c>
    </row>
    <row r="56" spans="1:7" x14ac:dyDescent="0.25">
      <c r="A56" t="s">
        <v>101</v>
      </c>
      <c r="B56" s="1">
        <v>44983</v>
      </c>
      <c r="C56" t="str">
        <f t="shared" si="0"/>
        <v>T1</v>
      </c>
      <c r="D56" t="str">
        <f t="shared" si="1"/>
        <v>Sem 1</v>
      </c>
      <c r="E56" t="s">
        <v>76</v>
      </c>
      <c r="F56" t="s">
        <v>79</v>
      </c>
      <c r="G56" s="2">
        <v>34500</v>
      </c>
    </row>
    <row r="57" spans="1:7" x14ac:dyDescent="0.25">
      <c r="A57" t="s">
        <v>102</v>
      </c>
      <c r="B57" s="1">
        <v>44987</v>
      </c>
      <c r="C57" t="str">
        <f t="shared" si="0"/>
        <v>T1</v>
      </c>
      <c r="D57" t="str">
        <f t="shared" si="1"/>
        <v>Sem 1</v>
      </c>
      <c r="E57" t="s">
        <v>14</v>
      </c>
      <c r="F57" t="s">
        <v>15</v>
      </c>
      <c r="G57" s="2">
        <v>1000</v>
      </c>
    </row>
    <row r="58" spans="1:7" x14ac:dyDescent="0.25">
      <c r="A58" t="s">
        <v>103</v>
      </c>
      <c r="B58" s="1">
        <v>44988</v>
      </c>
      <c r="C58" t="str">
        <f t="shared" si="0"/>
        <v>T1</v>
      </c>
      <c r="D58" t="str">
        <f t="shared" si="1"/>
        <v>Sem 1</v>
      </c>
      <c r="E58" t="s">
        <v>14</v>
      </c>
      <c r="F58" t="s">
        <v>22</v>
      </c>
      <c r="G58" s="2">
        <v>500</v>
      </c>
    </row>
    <row r="59" spans="1:7" x14ac:dyDescent="0.25">
      <c r="A59" t="s">
        <v>104</v>
      </c>
      <c r="B59" s="1">
        <v>44989</v>
      </c>
      <c r="C59" t="str">
        <f t="shared" si="0"/>
        <v>T1</v>
      </c>
      <c r="D59" t="str">
        <f t="shared" si="1"/>
        <v>Sem 1</v>
      </c>
      <c r="E59" t="s">
        <v>8</v>
      </c>
      <c r="F59" t="s">
        <v>24</v>
      </c>
      <c r="G59" s="2">
        <v>-500</v>
      </c>
    </row>
    <row r="60" spans="1:7" x14ac:dyDescent="0.25">
      <c r="A60" t="s">
        <v>105</v>
      </c>
      <c r="B60" s="1">
        <v>44993</v>
      </c>
      <c r="C60" t="str">
        <f t="shared" si="0"/>
        <v>T1</v>
      </c>
      <c r="D60" t="str">
        <f t="shared" si="1"/>
        <v>Sem 1</v>
      </c>
      <c r="E60" t="s">
        <v>17</v>
      </c>
      <c r="F60" t="s">
        <v>28</v>
      </c>
      <c r="G60" s="2">
        <v>-300</v>
      </c>
    </row>
    <row r="61" spans="1:7" x14ac:dyDescent="0.25">
      <c r="A61" t="s">
        <v>106</v>
      </c>
      <c r="B61" s="1">
        <v>44995</v>
      </c>
      <c r="C61" t="str">
        <f t="shared" si="0"/>
        <v>T1</v>
      </c>
      <c r="D61" t="str">
        <f t="shared" si="1"/>
        <v>Sem 1</v>
      </c>
      <c r="E61" t="s">
        <v>8</v>
      </c>
      <c r="F61" t="s">
        <v>33</v>
      </c>
      <c r="G61" s="2">
        <v>-990</v>
      </c>
    </row>
    <row r="62" spans="1:7" x14ac:dyDescent="0.25">
      <c r="A62" t="s">
        <v>107</v>
      </c>
      <c r="B62" s="1">
        <v>44996</v>
      </c>
      <c r="C62" t="str">
        <f t="shared" si="0"/>
        <v>T1</v>
      </c>
      <c r="D62" t="str">
        <f t="shared" si="1"/>
        <v>Sem 1</v>
      </c>
      <c r="E62" t="s">
        <v>14</v>
      </c>
      <c r="F62" t="s">
        <v>37</v>
      </c>
      <c r="G62" s="2">
        <v>150</v>
      </c>
    </row>
    <row r="63" spans="1:7" x14ac:dyDescent="0.25">
      <c r="A63" t="s">
        <v>108</v>
      </c>
      <c r="B63" s="1">
        <v>44997</v>
      </c>
      <c r="C63" t="str">
        <f t="shared" si="0"/>
        <v>T1</v>
      </c>
      <c r="D63" t="str">
        <f t="shared" si="1"/>
        <v>Sem 1</v>
      </c>
      <c r="E63" t="s">
        <v>30</v>
      </c>
      <c r="F63" t="s">
        <v>39</v>
      </c>
      <c r="G63" s="2">
        <v>-500</v>
      </c>
    </row>
    <row r="64" spans="1:7" x14ac:dyDescent="0.25">
      <c r="A64" t="s">
        <v>109</v>
      </c>
      <c r="B64" s="1">
        <v>44997</v>
      </c>
      <c r="C64" t="str">
        <f t="shared" si="0"/>
        <v>T1</v>
      </c>
      <c r="D64" t="str">
        <f t="shared" si="1"/>
        <v>Sem 1</v>
      </c>
      <c r="E64" t="s">
        <v>30</v>
      </c>
      <c r="F64" t="s">
        <v>47</v>
      </c>
      <c r="G64" s="2">
        <v>-300</v>
      </c>
    </row>
    <row r="65" spans="1:7" x14ac:dyDescent="0.25">
      <c r="A65" t="s">
        <v>110</v>
      </c>
      <c r="B65" s="1">
        <v>45001</v>
      </c>
      <c r="C65" t="str">
        <f t="shared" si="0"/>
        <v>T1</v>
      </c>
      <c r="D65" t="str">
        <f t="shared" si="1"/>
        <v>Sem 1</v>
      </c>
      <c r="E65" t="s">
        <v>30</v>
      </c>
      <c r="F65" t="s">
        <v>49</v>
      </c>
      <c r="G65" s="2">
        <v>-400</v>
      </c>
    </row>
    <row r="66" spans="1:7" x14ac:dyDescent="0.25">
      <c r="A66" t="s">
        <v>111</v>
      </c>
      <c r="B66" s="1">
        <v>45002</v>
      </c>
      <c r="C66" t="str">
        <f t="shared" ref="C66:C129" si="2">+CONCATENATE("T",ROUNDUP(MONTH(B66)/3,0))</f>
        <v>T1</v>
      </c>
      <c r="D66" t="str">
        <f t="shared" ref="D66:D129" si="3">+CONCATENATE("Sem"," ",ROUNDUP(MONTH(B66)/6,0))</f>
        <v>Sem 1</v>
      </c>
      <c r="E66" t="s">
        <v>8</v>
      </c>
      <c r="F66" t="s">
        <v>9</v>
      </c>
      <c r="G66" s="2">
        <v>-800</v>
      </c>
    </row>
    <row r="67" spans="1:7" x14ac:dyDescent="0.25">
      <c r="A67" t="s">
        <v>112</v>
      </c>
      <c r="B67" s="1">
        <v>45003</v>
      </c>
      <c r="C67" t="str">
        <f t="shared" si="2"/>
        <v>T1</v>
      </c>
      <c r="D67" t="str">
        <f t="shared" si="3"/>
        <v>Sem 1</v>
      </c>
      <c r="E67" t="s">
        <v>8</v>
      </c>
      <c r="F67" t="s">
        <v>52</v>
      </c>
      <c r="G67" s="2">
        <v>-500</v>
      </c>
    </row>
    <row r="68" spans="1:7" x14ac:dyDescent="0.25">
      <c r="A68" t="s">
        <v>113</v>
      </c>
      <c r="B68" s="1">
        <v>45003</v>
      </c>
      <c r="C68" t="str">
        <f t="shared" si="2"/>
        <v>T1</v>
      </c>
      <c r="D68" t="str">
        <f t="shared" si="3"/>
        <v>Sem 1</v>
      </c>
      <c r="E68" t="s">
        <v>30</v>
      </c>
      <c r="F68" t="s">
        <v>56</v>
      </c>
      <c r="G68" s="2">
        <v>-450</v>
      </c>
    </row>
    <row r="69" spans="1:7" x14ac:dyDescent="0.25">
      <c r="A69" t="s">
        <v>114</v>
      </c>
      <c r="B69" s="1">
        <v>45004</v>
      </c>
      <c r="C69" t="str">
        <f t="shared" si="2"/>
        <v>T1</v>
      </c>
      <c r="D69" t="str">
        <f t="shared" si="3"/>
        <v>Sem 1</v>
      </c>
      <c r="E69" t="s">
        <v>8</v>
      </c>
      <c r="F69" t="s">
        <v>58</v>
      </c>
      <c r="G69" s="2">
        <v>-5000</v>
      </c>
    </row>
    <row r="70" spans="1:7" x14ac:dyDescent="0.25">
      <c r="A70" t="s">
        <v>115</v>
      </c>
      <c r="B70" s="1">
        <v>45005</v>
      </c>
      <c r="C70" t="str">
        <f t="shared" si="2"/>
        <v>T1</v>
      </c>
      <c r="D70" t="str">
        <f t="shared" si="3"/>
        <v>Sem 1</v>
      </c>
      <c r="E70" t="s">
        <v>60</v>
      </c>
      <c r="F70" t="s">
        <v>336</v>
      </c>
      <c r="G70" s="2">
        <v>-3000</v>
      </c>
    </row>
    <row r="71" spans="1:7" x14ac:dyDescent="0.25">
      <c r="A71" t="s">
        <v>116</v>
      </c>
      <c r="B71" s="1">
        <v>45006</v>
      </c>
      <c r="C71" t="str">
        <f t="shared" si="2"/>
        <v>T1</v>
      </c>
      <c r="D71" t="str">
        <f t="shared" si="3"/>
        <v>Sem 1</v>
      </c>
      <c r="E71" t="s">
        <v>62</v>
      </c>
      <c r="F71" t="s">
        <v>63</v>
      </c>
      <c r="G71" s="2">
        <v>-3250</v>
      </c>
    </row>
    <row r="72" spans="1:7" x14ac:dyDescent="0.25">
      <c r="A72" t="s">
        <v>117</v>
      </c>
      <c r="B72" s="1">
        <v>45007</v>
      </c>
      <c r="C72" t="str">
        <f t="shared" si="2"/>
        <v>T1</v>
      </c>
      <c r="D72" t="str">
        <f t="shared" si="3"/>
        <v>Sem 1</v>
      </c>
      <c r="E72" t="s">
        <v>30</v>
      </c>
      <c r="F72" t="s">
        <v>65</v>
      </c>
      <c r="G72" s="2">
        <v>-4000</v>
      </c>
    </row>
    <row r="73" spans="1:7" x14ac:dyDescent="0.25">
      <c r="A73" t="s">
        <v>118</v>
      </c>
      <c r="B73" s="1">
        <v>45007</v>
      </c>
      <c r="C73" t="str">
        <f t="shared" si="2"/>
        <v>T1</v>
      </c>
      <c r="D73" t="str">
        <f t="shared" si="3"/>
        <v>Sem 1</v>
      </c>
      <c r="E73" t="s">
        <v>30</v>
      </c>
      <c r="F73" t="s">
        <v>67</v>
      </c>
      <c r="G73" s="2">
        <v>-2000</v>
      </c>
    </row>
    <row r="74" spans="1:7" x14ac:dyDescent="0.25">
      <c r="A74" t="s">
        <v>119</v>
      </c>
      <c r="B74" s="1">
        <v>45008</v>
      </c>
      <c r="C74" t="str">
        <f t="shared" si="2"/>
        <v>T1</v>
      </c>
      <c r="D74" t="str">
        <f t="shared" si="3"/>
        <v>Sem 1</v>
      </c>
      <c r="E74" t="s">
        <v>69</v>
      </c>
      <c r="F74" s="4" t="s">
        <v>70</v>
      </c>
      <c r="G74" s="5">
        <v>-4500</v>
      </c>
    </row>
    <row r="75" spans="1:7" x14ac:dyDescent="0.25">
      <c r="A75" t="s">
        <v>120</v>
      </c>
      <c r="B75" s="1">
        <v>45008</v>
      </c>
      <c r="C75" t="str">
        <f t="shared" si="2"/>
        <v>T1</v>
      </c>
      <c r="D75" t="str">
        <f t="shared" si="3"/>
        <v>Sem 1</v>
      </c>
      <c r="E75" t="s">
        <v>69</v>
      </c>
      <c r="F75" s="3" t="s">
        <v>72</v>
      </c>
      <c r="G75" s="6">
        <v>-5500</v>
      </c>
    </row>
    <row r="76" spans="1:7" x14ac:dyDescent="0.25">
      <c r="A76" t="s">
        <v>121</v>
      </c>
      <c r="B76" s="1">
        <v>45008</v>
      </c>
      <c r="C76" t="str">
        <f t="shared" si="2"/>
        <v>T1</v>
      </c>
      <c r="D76" t="str">
        <f t="shared" si="3"/>
        <v>Sem 1</v>
      </c>
      <c r="E76" t="s">
        <v>74</v>
      </c>
      <c r="F76" t="s">
        <v>74</v>
      </c>
      <c r="G76" s="2">
        <v>-3000</v>
      </c>
    </row>
    <row r="77" spans="1:7" x14ac:dyDescent="0.25">
      <c r="A77" t="s">
        <v>122</v>
      </c>
      <c r="B77" s="1">
        <v>45009</v>
      </c>
      <c r="C77" t="str">
        <f t="shared" si="2"/>
        <v>T1</v>
      </c>
      <c r="D77" t="str">
        <f t="shared" si="3"/>
        <v>Sem 1</v>
      </c>
      <c r="E77" t="s">
        <v>76</v>
      </c>
      <c r="F77" t="s">
        <v>77</v>
      </c>
      <c r="G77" s="2">
        <v>6000</v>
      </c>
    </row>
    <row r="78" spans="1:7" x14ac:dyDescent="0.25">
      <c r="A78" t="s">
        <v>123</v>
      </c>
      <c r="B78" s="1">
        <v>45011</v>
      </c>
      <c r="C78" t="str">
        <f t="shared" si="2"/>
        <v>T1</v>
      </c>
      <c r="D78" t="str">
        <f t="shared" si="3"/>
        <v>Sem 1</v>
      </c>
      <c r="E78" t="s">
        <v>76</v>
      </c>
      <c r="F78" t="s">
        <v>79</v>
      </c>
      <c r="G78" s="2">
        <v>44500</v>
      </c>
    </row>
    <row r="79" spans="1:7" x14ac:dyDescent="0.25">
      <c r="A79" t="s">
        <v>124</v>
      </c>
      <c r="B79" s="1">
        <v>45017</v>
      </c>
      <c r="C79" t="str">
        <f t="shared" si="2"/>
        <v>T2</v>
      </c>
      <c r="D79" t="str">
        <f t="shared" si="3"/>
        <v>Sem 1</v>
      </c>
      <c r="E79" t="s">
        <v>14</v>
      </c>
      <c r="F79" t="s">
        <v>15</v>
      </c>
      <c r="G79" s="2">
        <v>1000</v>
      </c>
    </row>
    <row r="80" spans="1:7" x14ac:dyDescent="0.25">
      <c r="A80" t="s">
        <v>125</v>
      </c>
      <c r="B80" s="1">
        <v>45018</v>
      </c>
      <c r="C80" t="str">
        <f t="shared" si="2"/>
        <v>T2</v>
      </c>
      <c r="D80" t="str">
        <f t="shared" si="3"/>
        <v>Sem 1</v>
      </c>
      <c r="E80" t="s">
        <v>8</v>
      </c>
      <c r="F80" t="s">
        <v>24</v>
      </c>
      <c r="G80" s="2">
        <v>-500</v>
      </c>
    </row>
    <row r="81" spans="1:7" x14ac:dyDescent="0.25">
      <c r="A81" t="s">
        <v>126</v>
      </c>
      <c r="B81" s="1">
        <v>45023</v>
      </c>
      <c r="C81" t="str">
        <f t="shared" si="2"/>
        <v>T2</v>
      </c>
      <c r="D81" t="str">
        <f t="shared" si="3"/>
        <v>Sem 1</v>
      </c>
      <c r="E81" t="s">
        <v>8</v>
      </c>
      <c r="F81" t="s">
        <v>33</v>
      </c>
      <c r="G81" s="2">
        <v>-590</v>
      </c>
    </row>
    <row r="82" spans="1:7" x14ac:dyDescent="0.25">
      <c r="A82" t="s">
        <v>127</v>
      </c>
      <c r="B82" s="1">
        <v>45023</v>
      </c>
      <c r="C82" t="str">
        <f t="shared" si="2"/>
        <v>T2</v>
      </c>
      <c r="D82" t="str">
        <f t="shared" si="3"/>
        <v>Sem 1</v>
      </c>
      <c r="E82" t="s">
        <v>14</v>
      </c>
      <c r="F82" t="s">
        <v>37</v>
      </c>
      <c r="G82" s="2">
        <v>150</v>
      </c>
    </row>
    <row r="83" spans="1:7" x14ac:dyDescent="0.25">
      <c r="A83" t="s">
        <v>128</v>
      </c>
      <c r="B83" s="1">
        <v>45026</v>
      </c>
      <c r="C83" t="str">
        <f t="shared" si="2"/>
        <v>T2</v>
      </c>
      <c r="D83" t="str">
        <f t="shared" si="3"/>
        <v>Sem 1</v>
      </c>
      <c r="E83" t="s">
        <v>30</v>
      </c>
      <c r="F83" t="s">
        <v>39</v>
      </c>
      <c r="G83" s="2">
        <v>-500</v>
      </c>
    </row>
    <row r="84" spans="1:7" x14ac:dyDescent="0.25">
      <c r="A84" t="s">
        <v>129</v>
      </c>
      <c r="B84" s="1">
        <v>45029</v>
      </c>
      <c r="C84" t="str">
        <f t="shared" si="2"/>
        <v>T2</v>
      </c>
      <c r="D84" t="str">
        <f t="shared" si="3"/>
        <v>Sem 1</v>
      </c>
      <c r="E84" t="s">
        <v>30</v>
      </c>
      <c r="F84" t="s">
        <v>47</v>
      </c>
      <c r="G84" s="2">
        <v>-300</v>
      </c>
    </row>
    <row r="85" spans="1:7" x14ac:dyDescent="0.25">
      <c r="A85" t="s">
        <v>130</v>
      </c>
      <c r="B85" s="1">
        <v>45032</v>
      </c>
      <c r="C85" t="str">
        <f t="shared" si="2"/>
        <v>T2</v>
      </c>
      <c r="D85" t="str">
        <f t="shared" si="3"/>
        <v>Sem 1</v>
      </c>
      <c r="E85" t="s">
        <v>30</v>
      </c>
      <c r="F85" t="s">
        <v>49</v>
      </c>
      <c r="G85" s="2">
        <v>-400</v>
      </c>
    </row>
    <row r="86" spans="1:7" x14ac:dyDescent="0.25">
      <c r="A86" t="s">
        <v>131</v>
      </c>
      <c r="B86" s="1">
        <v>45033</v>
      </c>
      <c r="C86" t="str">
        <f t="shared" si="2"/>
        <v>T2</v>
      </c>
      <c r="D86" t="str">
        <f t="shared" si="3"/>
        <v>Sem 1</v>
      </c>
      <c r="E86" t="s">
        <v>8</v>
      </c>
      <c r="F86" t="s">
        <v>9</v>
      </c>
      <c r="G86" s="2">
        <v>500</v>
      </c>
    </row>
    <row r="87" spans="1:7" x14ac:dyDescent="0.25">
      <c r="A87" t="s">
        <v>132</v>
      </c>
      <c r="B87" s="1">
        <v>45034</v>
      </c>
      <c r="C87" t="str">
        <f t="shared" si="2"/>
        <v>T2</v>
      </c>
      <c r="D87" t="str">
        <f t="shared" si="3"/>
        <v>Sem 1</v>
      </c>
      <c r="E87" t="s">
        <v>8</v>
      </c>
      <c r="F87" t="s">
        <v>52</v>
      </c>
      <c r="G87" s="2">
        <v>-400</v>
      </c>
    </row>
    <row r="88" spans="1:7" x14ac:dyDescent="0.25">
      <c r="A88" t="s">
        <v>133</v>
      </c>
      <c r="B88" s="1">
        <v>45035</v>
      </c>
      <c r="C88" t="str">
        <f t="shared" si="2"/>
        <v>T2</v>
      </c>
      <c r="D88" t="str">
        <f t="shared" si="3"/>
        <v>Sem 1</v>
      </c>
      <c r="E88" t="s">
        <v>30</v>
      </c>
      <c r="F88" t="s">
        <v>56</v>
      </c>
      <c r="G88" s="2">
        <v>-450</v>
      </c>
    </row>
    <row r="89" spans="1:7" x14ac:dyDescent="0.25">
      <c r="A89" t="s">
        <v>134</v>
      </c>
      <c r="B89" s="1">
        <v>45036</v>
      </c>
      <c r="C89" t="str">
        <f t="shared" si="2"/>
        <v>T2</v>
      </c>
      <c r="D89" t="str">
        <f t="shared" si="3"/>
        <v>Sem 1</v>
      </c>
      <c r="E89" t="s">
        <v>8</v>
      </c>
      <c r="F89" t="s">
        <v>58</v>
      </c>
      <c r="G89" s="2">
        <v>-5000</v>
      </c>
    </row>
    <row r="90" spans="1:7" x14ac:dyDescent="0.25">
      <c r="A90" t="s">
        <v>135</v>
      </c>
      <c r="B90" s="1">
        <v>45036</v>
      </c>
      <c r="C90" t="str">
        <f t="shared" si="2"/>
        <v>T2</v>
      </c>
      <c r="D90" t="str">
        <f t="shared" si="3"/>
        <v>Sem 1</v>
      </c>
      <c r="E90" t="s">
        <v>60</v>
      </c>
      <c r="F90" t="s">
        <v>336</v>
      </c>
      <c r="G90" s="2">
        <v>-3000</v>
      </c>
    </row>
    <row r="91" spans="1:7" x14ac:dyDescent="0.25">
      <c r="A91" t="s">
        <v>136</v>
      </c>
      <c r="B91" s="1">
        <v>45037</v>
      </c>
      <c r="C91" t="str">
        <f t="shared" si="2"/>
        <v>T2</v>
      </c>
      <c r="D91" t="str">
        <f t="shared" si="3"/>
        <v>Sem 1</v>
      </c>
      <c r="E91" t="s">
        <v>62</v>
      </c>
      <c r="F91" t="s">
        <v>63</v>
      </c>
      <c r="G91" s="2">
        <v>-3250</v>
      </c>
    </row>
    <row r="92" spans="1:7" x14ac:dyDescent="0.25">
      <c r="A92" t="s">
        <v>137</v>
      </c>
      <c r="B92" s="1">
        <v>45038</v>
      </c>
      <c r="C92" t="str">
        <f t="shared" si="2"/>
        <v>T2</v>
      </c>
      <c r="D92" t="str">
        <f t="shared" si="3"/>
        <v>Sem 1</v>
      </c>
      <c r="E92" t="s">
        <v>30</v>
      </c>
      <c r="F92" t="s">
        <v>65</v>
      </c>
      <c r="G92" s="2">
        <v>-4000</v>
      </c>
    </row>
    <row r="93" spans="1:7" x14ac:dyDescent="0.25">
      <c r="A93" t="s">
        <v>138</v>
      </c>
      <c r="B93" s="1">
        <v>45040</v>
      </c>
      <c r="C93" t="str">
        <f t="shared" si="2"/>
        <v>T2</v>
      </c>
      <c r="D93" t="str">
        <f t="shared" si="3"/>
        <v>Sem 1</v>
      </c>
      <c r="E93" t="s">
        <v>30</v>
      </c>
      <c r="F93" t="s">
        <v>67</v>
      </c>
      <c r="G93" s="2">
        <v>-2000</v>
      </c>
    </row>
    <row r="94" spans="1:7" x14ac:dyDescent="0.25">
      <c r="A94" t="s">
        <v>139</v>
      </c>
      <c r="B94" s="1">
        <v>45040</v>
      </c>
      <c r="C94" t="str">
        <f t="shared" si="2"/>
        <v>T2</v>
      </c>
      <c r="D94" t="str">
        <f t="shared" si="3"/>
        <v>Sem 1</v>
      </c>
      <c r="E94" t="s">
        <v>69</v>
      </c>
      <c r="F94" s="4" t="s">
        <v>70</v>
      </c>
      <c r="G94" s="5">
        <v>-3500</v>
      </c>
    </row>
    <row r="95" spans="1:7" x14ac:dyDescent="0.25">
      <c r="A95" t="s">
        <v>140</v>
      </c>
      <c r="B95" s="1">
        <v>45040</v>
      </c>
      <c r="C95" t="str">
        <f t="shared" si="2"/>
        <v>T2</v>
      </c>
      <c r="D95" t="str">
        <f t="shared" si="3"/>
        <v>Sem 1</v>
      </c>
      <c r="E95" t="s">
        <v>69</v>
      </c>
      <c r="F95" s="3" t="s">
        <v>72</v>
      </c>
      <c r="G95" s="6">
        <v>-5500</v>
      </c>
    </row>
    <row r="96" spans="1:7" x14ac:dyDescent="0.25">
      <c r="A96" t="s">
        <v>141</v>
      </c>
      <c r="B96" s="1">
        <v>45042</v>
      </c>
      <c r="C96" t="str">
        <f t="shared" si="2"/>
        <v>T2</v>
      </c>
      <c r="D96" t="str">
        <f t="shared" si="3"/>
        <v>Sem 1</v>
      </c>
      <c r="E96" t="s">
        <v>74</v>
      </c>
      <c r="F96" t="s">
        <v>74</v>
      </c>
      <c r="G96" s="2">
        <v>-3000</v>
      </c>
    </row>
    <row r="97" spans="1:7" x14ac:dyDescent="0.25">
      <c r="A97" t="s">
        <v>142</v>
      </c>
      <c r="B97" s="1">
        <v>45042</v>
      </c>
      <c r="C97" t="str">
        <f t="shared" si="2"/>
        <v>T2</v>
      </c>
      <c r="D97" t="str">
        <f t="shared" si="3"/>
        <v>Sem 1</v>
      </c>
      <c r="E97" t="s">
        <v>76</v>
      </c>
      <c r="F97" t="s">
        <v>77</v>
      </c>
      <c r="G97" s="2">
        <v>6000</v>
      </c>
    </row>
    <row r="98" spans="1:7" x14ac:dyDescent="0.25">
      <c r="A98" t="s">
        <v>143</v>
      </c>
      <c r="B98" s="1">
        <v>45043</v>
      </c>
      <c r="C98" t="str">
        <f t="shared" si="2"/>
        <v>T2</v>
      </c>
      <c r="D98" t="str">
        <f t="shared" si="3"/>
        <v>Sem 1</v>
      </c>
      <c r="E98" t="s">
        <v>76</v>
      </c>
      <c r="F98" t="s">
        <v>79</v>
      </c>
      <c r="G98" s="2">
        <v>40500</v>
      </c>
    </row>
    <row r="99" spans="1:7" x14ac:dyDescent="0.25">
      <c r="A99" t="s">
        <v>144</v>
      </c>
      <c r="B99" s="1">
        <v>45049</v>
      </c>
      <c r="C99" t="str">
        <f t="shared" si="2"/>
        <v>T2</v>
      </c>
      <c r="D99" t="str">
        <f t="shared" si="3"/>
        <v>Sem 1</v>
      </c>
      <c r="E99" t="s">
        <v>14</v>
      </c>
      <c r="F99" t="s">
        <v>15</v>
      </c>
      <c r="G99" s="2">
        <v>1000</v>
      </c>
    </row>
    <row r="100" spans="1:7" x14ac:dyDescent="0.25">
      <c r="A100" t="s">
        <v>145</v>
      </c>
      <c r="B100" s="1">
        <v>45049</v>
      </c>
      <c r="C100" t="str">
        <f t="shared" si="2"/>
        <v>T2</v>
      </c>
      <c r="D100" t="str">
        <f t="shared" si="3"/>
        <v>Sem 1</v>
      </c>
      <c r="E100" t="s">
        <v>8</v>
      </c>
      <c r="F100" t="s">
        <v>24</v>
      </c>
      <c r="G100" s="2">
        <v>-500</v>
      </c>
    </row>
    <row r="101" spans="1:7" x14ac:dyDescent="0.25">
      <c r="A101" t="s">
        <v>146</v>
      </c>
      <c r="B101" s="1">
        <v>45054</v>
      </c>
      <c r="C101" t="str">
        <f t="shared" si="2"/>
        <v>T2</v>
      </c>
      <c r="D101" t="str">
        <f t="shared" si="3"/>
        <v>Sem 1</v>
      </c>
      <c r="E101" t="s">
        <v>8</v>
      </c>
      <c r="F101" t="s">
        <v>33</v>
      </c>
      <c r="G101" s="2">
        <v>-590</v>
      </c>
    </row>
    <row r="102" spans="1:7" x14ac:dyDescent="0.25">
      <c r="A102" t="s">
        <v>147</v>
      </c>
      <c r="B102" s="1">
        <v>45054</v>
      </c>
      <c r="C102" t="str">
        <f t="shared" si="2"/>
        <v>T2</v>
      </c>
      <c r="D102" t="str">
        <f t="shared" si="3"/>
        <v>Sem 1</v>
      </c>
      <c r="E102" t="s">
        <v>14</v>
      </c>
      <c r="F102" t="s">
        <v>37</v>
      </c>
      <c r="G102" s="2">
        <v>150</v>
      </c>
    </row>
    <row r="103" spans="1:7" x14ac:dyDescent="0.25">
      <c r="A103" t="s">
        <v>148</v>
      </c>
      <c r="B103" s="1">
        <v>45054</v>
      </c>
      <c r="C103" t="str">
        <f t="shared" si="2"/>
        <v>T2</v>
      </c>
      <c r="D103" t="str">
        <f t="shared" si="3"/>
        <v>Sem 1</v>
      </c>
      <c r="E103" t="s">
        <v>30</v>
      </c>
      <c r="F103" t="s">
        <v>39</v>
      </c>
      <c r="G103" s="2">
        <v>-500</v>
      </c>
    </row>
    <row r="104" spans="1:7" x14ac:dyDescent="0.25">
      <c r="A104" t="s">
        <v>149</v>
      </c>
      <c r="B104" s="1">
        <v>45054</v>
      </c>
      <c r="C104" t="str">
        <f t="shared" si="2"/>
        <v>T2</v>
      </c>
      <c r="D104" t="str">
        <f t="shared" si="3"/>
        <v>Sem 1</v>
      </c>
      <c r="E104" t="s">
        <v>30</v>
      </c>
      <c r="F104" t="s">
        <v>47</v>
      </c>
      <c r="G104" s="2">
        <v>-300</v>
      </c>
    </row>
    <row r="105" spans="1:7" x14ac:dyDescent="0.25">
      <c r="A105" t="s">
        <v>150</v>
      </c>
      <c r="B105" s="1">
        <v>45056</v>
      </c>
      <c r="C105" t="str">
        <f t="shared" si="2"/>
        <v>T2</v>
      </c>
      <c r="D105" t="str">
        <f t="shared" si="3"/>
        <v>Sem 1</v>
      </c>
      <c r="E105" t="s">
        <v>30</v>
      </c>
      <c r="F105" t="s">
        <v>49</v>
      </c>
      <c r="G105" s="2">
        <v>-400</v>
      </c>
    </row>
    <row r="106" spans="1:7" x14ac:dyDescent="0.25">
      <c r="A106" t="s">
        <v>151</v>
      </c>
      <c r="B106" s="1">
        <v>45057</v>
      </c>
      <c r="C106" t="str">
        <f t="shared" si="2"/>
        <v>T2</v>
      </c>
      <c r="D106" t="str">
        <f t="shared" si="3"/>
        <v>Sem 1</v>
      </c>
      <c r="E106" t="s">
        <v>8</v>
      </c>
      <c r="F106" t="s">
        <v>9</v>
      </c>
      <c r="G106" s="2">
        <v>500</v>
      </c>
    </row>
    <row r="107" spans="1:7" x14ac:dyDescent="0.25">
      <c r="A107" t="s">
        <v>152</v>
      </c>
      <c r="B107" s="1">
        <v>45057</v>
      </c>
      <c r="C107" t="str">
        <f t="shared" si="2"/>
        <v>T2</v>
      </c>
      <c r="D107" t="str">
        <f t="shared" si="3"/>
        <v>Sem 1</v>
      </c>
      <c r="E107" t="s">
        <v>8</v>
      </c>
      <c r="F107" t="s">
        <v>52</v>
      </c>
      <c r="G107" s="2">
        <v>-500</v>
      </c>
    </row>
    <row r="108" spans="1:7" x14ac:dyDescent="0.25">
      <c r="A108" t="s">
        <v>153</v>
      </c>
      <c r="B108" s="1">
        <v>45058</v>
      </c>
      <c r="C108" t="str">
        <f t="shared" si="2"/>
        <v>T2</v>
      </c>
      <c r="D108" t="str">
        <f t="shared" si="3"/>
        <v>Sem 1</v>
      </c>
      <c r="E108" t="s">
        <v>30</v>
      </c>
      <c r="F108" t="s">
        <v>56</v>
      </c>
      <c r="G108" s="2">
        <v>-450</v>
      </c>
    </row>
    <row r="109" spans="1:7" x14ac:dyDescent="0.25">
      <c r="A109" t="s">
        <v>154</v>
      </c>
      <c r="B109" s="1">
        <v>45060</v>
      </c>
      <c r="C109" t="str">
        <f t="shared" si="2"/>
        <v>T2</v>
      </c>
      <c r="D109" t="str">
        <f t="shared" si="3"/>
        <v>Sem 1</v>
      </c>
      <c r="E109" t="s">
        <v>8</v>
      </c>
      <c r="F109" t="s">
        <v>58</v>
      </c>
      <c r="G109" s="2">
        <v>-5000</v>
      </c>
    </row>
    <row r="110" spans="1:7" x14ac:dyDescent="0.25">
      <c r="A110" t="s">
        <v>155</v>
      </c>
      <c r="B110" s="1">
        <v>45061</v>
      </c>
      <c r="C110" t="str">
        <f t="shared" si="2"/>
        <v>T2</v>
      </c>
      <c r="D110" t="str">
        <f t="shared" si="3"/>
        <v>Sem 1</v>
      </c>
      <c r="E110" t="s">
        <v>60</v>
      </c>
      <c r="F110" t="s">
        <v>336</v>
      </c>
      <c r="G110" s="2">
        <v>-3000</v>
      </c>
    </row>
    <row r="111" spans="1:7" x14ac:dyDescent="0.25">
      <c r="A111" t="s">
        <v>156</v>
      </c>
      <c r="B111" s="1">
        <v>45062</v>
      </c>
      <c r="C111" t="str">
        <f t="shared" si="2"/>
        <v>T2</v>
      </c>
      <c r="D111" t="str">
        <f t="shared" si="3"/>
        <v>Sem 1</v>
      </c>
      <c r="E111" t="s">
        <v>62</v>
      </c>
      <c r="F111" t="s">
        <v>63</v>
      </c>
      <c r="G111" s="2">
        <v>-3250</v>
      </c>
    </row>
    <row r="112" spans="1:7" x14ac:dyDescent="0.25">
      <c r="A112" t="s">
        <v>157</v>
      </c>
      <c r="B112" s="1">
        <v>45065</v>
      </c>
      <c r="C112" t="str">
        <f t="shared" si="2"/>
        <v>T2</v>
      </c>
      <c r="D112" t="str">
        <f t="shared" si="3"/>
        <v>Sem 1</v>
      </c>
      <c r="E112" t="s">
        <v>30</v>
      </c>
      <c r="F112" t="s">
        <v>65</v>
      </c>
      <c r="G112" s="2">
        <v>-4000</v>
      </c>
    </row>
    <row r="113" spans="1:7" x14ac:dyDescent="0.25">
      <c r="A113" t="s">
        <v>158</v>
      </c>
      <c r="B113" s="1">
        <v>45065</v>
      </c>
      <c r="C113" t="str">
        <f t="shared" si="2"/>
        <v>T2</v>
      </c>
      <c r="D113" t="str">
        <f t="shared" si="3"/>
        <v>Sem 1</v>
      </c>
      <c r="E113" t="s">
        <v>30</v>
      </c>
      <c r="F113" t="s">
        <v>67</v>
      </c>
      <c r="G113" s="2">
        <v>-2000</v>
      </c>
    </row>
    <row r="114" spans="1:7" x14ac:dyDescent="0.25">
      <c r="A114" t="s">
        <v>159</v>
      </c>
      <c r="B114" s="1">
        <v>45065</v>
      </c>
      <c r="C114" t="str">
        <f t="shared" si="2"/>
        <v>T2</v>
      </c>
      <c r="D114" t="str">
        <f t="shared" si="3"/>
        <v>Sem 1</v>
      </c>
      <c r="E114" t="s">
        <v>69</v>
      </c>
      <c r="F114" s="4" t="s">
        <v>70</v>
      </c>
      <c r="G114" s="5">
        <v>-3500</v>
      </c>
    </row>
    <row r="115" spans="1:7" x14ac:dyDescent="0.25">
      <c r="A115" t="s">
        <v>160</v>
      </c>
      <c r="B115" s="1">
        <v>45065</v>
      </c>
      <c r="C115" t="str">
        <f t="shared" si="2"/>
        <v>T2</v>
      </c>
      <c r="D115" t="str">
        <f t="shared" si="3"/>
        <v>Sem 1</v>
      </c>
      <c r="E115" t="s">
        <v>69</v>
      </c>
      <c r="F115" s="3" t="s">
        <v>72</v>
      </c>
      <c r="G115" s="6">
        <v>-5500</v>
      </c>
    </row>
    <row r="116" spans="1:7" x14ac:dyDescent="0.25">
      <c r="A116" t="s">
        <v>161</v>
      </c>
      <c r="B116" s="1">
        <v>45066</v>
      </c>
      <c r="C116" t="str">
        <f t="shared" si="2"/>
        <v>T2</v>
      </c>
      <c r="D116" t="str">
        <f t="shared" si="3"/>
        <v>Sem 1</v>
      </c>
      <c r="E116" t="s">
        <v>74</v>
      </c>
      <c r="F116" t="s">
        <v>74</v>
      </c>
      <c r="G116" s="2">
        <v>-3000</v>
      </c>
    </row>
    <row r="117" spans="1:7" x14ac:dyDescent="0.25">
      <c r="A117" t="s">
        <v>162</v>
      </c>
      <c r="B117" s="1">
        <v>45076</v>
      </c>
      <c r="C117" t="str">
        <f t="shared" si="2"/>
        <v>T2</v>
      </c>
      <c r="D117" t="str">
        <f t="shared" si="3"/>
        <v>Sem 1</v>
      </c>
      <c r="E117" t="s">
        <v>76</v>
      </c>
      <c r="F117" t="s">
        <v>77</v>
      </c>
      <c r="G117" s="2">
        <v>6000</v>
      </c>
    </row>
    <row r="118" spans="1:7" x14ac:dyDescent="0.25">
      <c r="A118" t="s">
        <v>163</v>
      </c>
      <c r="B118" s="1">
        <v>45077</v>
      </c>
      <c r="C118" t="str">
        <f t="shared" si="2"/>
        <v>T2</v>
      </c>
      <c r="D118" t="str">
        <f t="shared" si="3"/>
        <v>Sem 1</v>
      </c>
      <c r="E118" t="s">
        <v>76</v>
      </c>
      <c r="F118" t="s">
        <v>79</v>
      </c>
      <c r="G118" s="2">
        <v>40500</v>
      </c>
    </row>
    <row r="119" spans="1:7" x14ac:dyDescent="0.25">
      <c r="A119" t="s">
        <v>164</v>
      </c>
      <c r="B119" s="1">
        <v>45081</v>
      </c>
      <c r="C119" t="str">
        <f t="shared" si="2"/>
        <v>T2</v>
      </c>
      <c r="D119" t="str">
        <f t="shared" si="3"/>
        <v>Sem 1</v>
      </c>
      <c r="E119" t="s">
        <v>14</v>
      </c>
      <c r="F119" t="s">
        <v>15</v>
      </c>
      <c r="G119" s="2">
        <v>1000</v>
      </c>
    </row>
    <row r="120" spans="1:7" x14ac:dyDescent="0.25">
      <c r="A120" t="s">
        <v>165</v>
      </c>
      <c r="B120" s="1">
        <v>45081</v>
      </c>
      <c r="C120" t="str">
        <f t="shared" si="2"/>
        <v>T2</v>
      </c>
      <c r="D120" t="str">
        <f t="shared" si="3"/>
        <v>Sem 1</v>
      </c>
      <c r="E120" t="s">
        <v>8</v>
      </c>
      <c r="F120" t="s">
        <v>24</v>
      </c>
      <c r="G120" s="2">
        <v>-500</v>
      </c>
    </row>
    <row r="121" spans="1:7" x14ac:dyDescent="0.25">
      <c r="A121" t="s">
        <v>166</v>
      </c>
      <c r="B121" s="1">
        <v>45082</v>
      </c>
      <c r="C121" t="str">
        <f t="shared" si="2"/>
        <v>T2</v>
      </c>
      <c r="D121" t="str">
        <f t="shared" si="3"/>
        <v>Sem 1</v>
      </c>
      <c r="E121" t="s">
        <v>8</v>
      </c>
      <c r="F121" t="s">
        <v>33</v>
      </c>
      <c r="G121" s="2">
        <v>-590</v>
      </c>
    </row>
    <row r="122" spans="1:7" x14ac:dyDescent="0.25">
      <c r="A122" t="s">
        <v>167</v>
      </c>
      <c r="B122" s="1">
        <v>45089</v>
      </c>
      <c r="C122" t="str">
        <f t="shared" si="2"/>
        <v>T2</v>
      </c>
      <c r="D122" t="str">
        <f t="shared" si="3"/>
        <v>Sem 1</v>
      </c>
      <c r="E122" t="s">
        <v>14</v>
      </c>
      <c r="F122" t="s">
        <v>37</v>
      </c>
      <c r="G122" s="2">
        <v>150</v>
      </c>
    </row>
    <row r="123" spans="1:7" x14ac:dyDescent="0.25">
      <c r="A123" t="s">
        <v>168</v>
      </c>
      <c r="B123" s="1">
        <v>45089</v>
      </c>
      <c r="C123" t="str">
        <f t="shared" si="2"/>
        <v>T2</v>
      </c>
      <c r="D123" t="str">
        <f t="shared" si="3"/>
        <v>Sem 1</v>
      </c>
      <c r="E123" t="s">
        <v>30</v>
      </c>
      <c r="F123" t="s">
        <v>39</v>
      </c>
      <c r="G123" s="2">
        <v>-500</v>
      </c>
    </row>
    <row r="124" spans="1:7" x14ac:dyDescent="0.25">
      <c r="A124" t="s">
        <v>169</v>
      </c>
      <c r="B124" s="1">
        <v>45090</v>
      </c>
      <c r="C124" t="str">
        <f t="shared" si="2"/>
        <v>T2</v>
      </c>
      <c r="D124" t="str">
        <f t="shared" si="3"/>
        <v>Sem 1</v>
      </c>
      <c r="E124" t="s">
        <v>30</v>
      </c>
      <c r="F124" t="s">
        <v>47</v>
      </c>
      <c r="G124" s="2">
        <v>-300</v>
      </c>
    </row>
    <row r="125" spans="1:7" x14ac:dyDescent="0.25">
      <c r="A125" t="s">
        <v>170</v>
      </c>
      <c r="B125" s="1">
        <v>45092</v>
      </c>
      <c r="C125" t="str">
        <f t="shared" si="2"/>
        <v>T2</v>
      </c>
      <c r="D125" t="str">
        <f t="shared" si="3"/>
        <v>Sem 1</v>
      </c>
      <c r="E125" t="s">
        <v>30</v>
      </c>
      <c r="F125" t="s">
        <v>49</v>
      </c>
      <c r="G125" s="2">
        <v>-400</v>
      </c>
    </row>
    <row r="126" spans="1:7" x14ac:dyDescent="0.25">
      <c r="A126" t="s">
        <v>171</v>
      </c>
      <c r="B126" s="1">
        <v>45093</v>
      </c>
      <c r="C126" t="str">
        <f t="shared" si="2"/>
        <v>T2</v>
      </c>
      <c r="D126" t="str">
        <f t="shared" si="3"/>
        <v>Sem 1</v>
      </c>
      <c r="E126" t="s">
        <v>8</v>
      </c>
      <c r="F126" t="s">
        <v>9</v>
      </c>
      <c r="G126" s="2">
        <v>500</v>
      </c>
    </row>
    <row r="127" spans="1:7" x14ac:dyDescent="0.25">
      <c r="A127" t="s">
        <v>172</v>
      </c>
      <c r="B127" s="1">
        <v>45093</v>
      </c>
      <c r="C127" t="str">
        <f t="shared" si="2"/>
        <v>T2</v>
      </c>
      <c r="D127" t="str">
        <f t="shared" si="3"/>
        <v>Sem 1</v>
      </c>
      <c r="E127" t="s">
        <v>8</v>
      </c>
      <c r="F127" t="s">
        <v>52</v>
      </c>
      <c r="G127" s="2">
        <v>-500</v>
      </c>
    </row>
    <row r="128" spans="1:7" x14ac:dyDescent="0.25">
      <c r="A128" t="s">
        <v>173</v>
      </c>
      <c r="B128" s="1">
        <v>45098</v>
      </c>
      <c r="C128" t="str">
        <f t="shared" si="2"/>
        <v>T2</v>
      </c>
      <c r="D128" t="str">
        <f t="shared" si="3"/>
        <v>Sem 1</v>
      </c>
      <c r="E128" t="s">
        <v>30</v>
      </c>
      <c r="F128" t="s">
        <v>56</v>
      </c>
      <c r="G128" s="2">
        <v>-450</v>
      </c>
    </row>
    <row r="129" spans="1:7" x14ac:dyDescent="0.25">
      <c r="A129" t="s">
        <v>174</v>
      </c>
      <c r="B129" s="1">
        <v>45098</v>
      </c>
      <c r="C129" t="str">
        <f t="shared" si="2"/>
        <v>T2</v>
      </c>
      <c r="D129" t="str">
        <f t="shared" si="3"/>
        <v>Sem 1</v>
      </c>
      <c r="E129" t="s">
        <v>8</v>
      </c>
      <c r="F129" t="s">
        <v>58</v>
      </c>
      <c r="G129" s="2">
        <v>-5000</v>
      </c>
    </row>
    <row r="130" spans="1:7" x14ac:dyDescent="0.25">
      <c r="A130" t="s">
        <v>175</v>
      </c>
      <c r="B130" s="1">
        <v>45098</v>
      </c>
      <c r="C130" t="str">
        <f t="shared" ref="C130:C197" si="4">+CONCATENATE("T",ROUNDUP(MONTH(B130)/3,0))</f>
        <v>T2</v>
      </c>
      <c r="D130" t="str">
        <f t="shared" ref="D130:D197" si="5">+CONCATENATE("Sem"," ",ROUNDUP(MONTH(B130)/6,0))</f>
        <v>Sem 1</v>
      </c>
      <c r="E130" t="s">
        <v>60</v>
      </c>
      <c r="F130" t="s">
        <v>336</v>
      </c>
      <c r="G130" s="2">
        <v>-3000</v>
      </c>
    </row>
    <row r="131" spans="1:7" x14ac:dyDescent="0.25">
      <c r="A131" t="s">
        <v>176</v>
      </c>
      <c r="B131" s="1">
        <v>45100</v>
      </c>
      <c r="C131" t="str">
        <f t="shared" si="4"/>
        <v>T2</v>
      </c>
      <c r="D131" t="str">
        <f t="shared" si="5"/>
        <v>Sem 1</v>
      </c>
      <c r="E131" t="s">
        <v>62</v>
      </c>
      <c r="F131" t="s">
        <v>63</v>
      </c>
      <c r="G131" s="2">
        <v>-3250</v>
      </c>
    </row>
    <row r="132" spans="1:7" x14ac:dyDescent="0.25">
      <c r="A132" t="s">
        <v>177</v>
      </c>
      <c r="B132" s="1">
        <v>45101</v>
      </c>
      <c r="C132" t="str">
        <f t="shared" si="4"/>
        <v>T2</v>
      </c>
      <c r="D132" t="str">
        <f t="shared" si="5"/>
        <v>Sem 1</v>
      </c>
      <c r="E132" t="s">
        <v>30</v>
      </c>
      <c r="F132" t="s">
        <v>65</v>
      </c>
      <c r="G132" s="2">
        <v>-4000</v>
      </c>
    </row>
    <row r="133" spans="1:7" x14ac:dyDescent="0.25">
      <c r="A133" t="s">
        <v>178</v>
      </c>
      <c r="B133" s="1">
        <v>45103</v>
      </c>
      <c r="C133" t="str">
        <f t="shared" si="4"/>
        <v>T2</v>
      </c>
      <c r="D133" t="str">
        <f t="shared" si="5"/>
        <v>Sem 1</v>
      </c>
      <c r="E133" t="s">
        <v>30</v>
      </c>
      <c r="F133" t="s">
        <v>67</v>
      </c>
      <c r="G133" s="2">
        <v>-2000</v>
      </c>
    </row>
    <row r="134" spans="1:7" x14ac:dyDescent="0.25">
      <c r="A134" t="s">
        <v>179</v>
      </c>
      <c r="B134" s="1">
        <v>45105</v>
      </c>
      <c r="C134" t="str">
        <f t="shared" si="4"/>
        <v>T2</v>
      </c>
      <c r="D134" t="str">
        <f t="shared" si="5"/>
        <v>Sem 1</v>
      </c>
      <c r="E134" t="s">
        <v>69</v>
      </c>
      <c r="F134" s="4" t="s">
        <v>70</v>
      </c>
      <c r="G134" s="5">
        <v>-6500</v>
      </c>
    </row>
    <row r="135" spans="1:7" x14ac:dyDescent="0.25">
      <c r="A135" t="s">
        <v>180</v>
      </c>
      <c r="B135" s="1">
        <v>45105</v>
      </c>
      <c r="C135" t="str">
        <f t="shared" si="4"/>
        <v>T2</v>
      </c>
      <c r="D135" t="str">
        <f t="shared" si="5"/>
        <v>Sem 1</v>
      </c>
      <c r="E135" t="s">
        <v>69</v>
      </c>
      <c r="F135" s="3" t="s">
        <v>72</v>
      </c>
      <c r="G135" s="6">
        <v>-4000</v>
      </c>
    </row>
    <row r="136" spans="1:7" x14ac:dyDescent="0.25">
      <c r="A136" t="s">
        <v>181</v>
      </c>
      <c r="B136" s="1">
        <v>45105</v>
      </c>
      <c r="C136" t="str">
        <f t="shared" si="4"/>
        <v>T2</v>
      </c>
      <c r="D136" t="str">
        <f t="shared" si="5"/>
        <v>Sem 1</v>
      </c>
      <c r="E136" t="s">
        <v>74</v>
      </c>
      <c r="F136" t="s">
        <v>74</v>
      </c>
      <c r="G136" s="2">
        <v>-1500</v>
      </c>
    </row>
    <row r="137" spans="1:7" x14ac:dyDescent="0.25">
      <c r="A137" t="s">
        <v>182</v>
      </c>
      <c r="B137" s="1">
        <v>45105</v>
      </c>
      <c r="C137" t="str">
        <f t="shared" si="4"/>
        <v>T2</v>
      </c>
      <c r="D137" t="str">
        <f t="shared" si="5"/>
        <v>Sem 1</v>
      </c>
      <c r="E137" t="s">
        <v>76</v>
      </c>
      <c r="F137" t="s">
        <v>77</v>
      </c>
      <c r="G137" s="2">
        <v>5000</v>
      </c>
    </row>
    <row r="138" spans="1:7" x14ac:dyDescent="0.25">
      <c r="A138" t="s">
        <v>183</v>
      </c>
      <c r="B138" s="1">
        <v>45106</v>
      </c>
      <c r="C138" t="str">
        <f t="shared" si="4"/>
        <v>T2</v>
      </c>
      <c r="D138" t="str">
        <f t="shared" si="5"/>
        <v>Sem 1</v>
      </c>
      <c r="E138" t="s">
        <v>76</v>
      </c>
      <c r="F138" t="s">
        <v>79</v>
      </c>
      <c r="G138" s="2">
        <v>30500</v>
      </c>
    </row>
    <row r="139" spans="1:7" x14ac:dyDescent="0.25">
      <c r="A139" t="s">
        <v>184</v>
      </c>
      <c r="B139" s="1">
        <v>45110</v>
      </c>
      <c r="C139" t="str">
        <f t="shared" si="4"/>
        <v>T3</v>
      </c>
      <c r="D139" t="str">
        <f t="shared" si="5"/>
        <v>Sem 2</v>
      </c>
      <c r="E139" t="s">
        <v>8</v>
      </c>
      <c r="F139" t="s">
        <v>9</v>
      </c>
      <c r="G139" s="2">
        <v>-900</v>
      </c>
    </row>
    <row r="140" spans="1:7" x14ac:dyDescent="0.25">
      <c r="A140" t="s">
        <v>185</v>
      </c>
      <c r="B140" s="1">
        <v>45111</v>
      </c>
      <c r="C140" t="str">
        <f t="shared" si="4"/>
        <v>T3</v>
      </c>
      <c r="D140" t="str">
        <f t="shared" si="5"/>
        <v>Sem 2</v>
      </c>
      <c r="E140" t="s">
        <v>14</v>
      </c>
      <c r="F140" t="s">
        <v>15</v>
      </c>
      <c r="G140" s="2">
        <v>1000</v>
      </c>
    </row>
    <row r="141" spans="1:7" x14ac:dyDescent="0.25">
      <c r="A141" t="s">
        <v>186</v>
      </c>
      <c r="B141" s="1">
        <v>45112</v>
      </c>
      <c r="C141" t="str">
        <f t="shared" si="4"/>
        <v>T3</v>
      </c>
      <c r="D141" t="str">
        <f t="shared" si="5"/>
        <v>Sem 2</v>
      </c>
      <c r="E141" t="s">
        <v>17</v>
      </c>
      <c r="F141" t="s">
        <v>18</v>
      </c>
      <c r="G141" s="2">
        <v>-300</v>
      </c>
    </row>
    <row r="142" spans="1:7" x14ac:dyDescent="0.25">
      <c r="A142" t="s">
        <v>187</v>
      </c>
      <c r="B142" s="1">
        <v>45113</v>
      </c>
      <c r="C142" t="str">
        <f t="shared" si="4"/>
        <v>T3</v>
      </c>
      <c r="D142" t="str">
        <f t="shared" si="5"/>
        <v>Sem 2</v>
      </c>
      <c r="E142" t="s">
        <v>8</v>
      </c>
      <c r="F142" t="s">
        <v>20</v>
      </c>
      <c r="G142" s="2">
        <v>-900</v>
      </c>
    </row>
    <row r="143" spans="1:7" x14ac:dyDescent="0.25">
      <c r="A143" t="s">
        <v>188</v>
      </c>
      <c r="B143" s="1">
        <v>45113</v>
      </c>
      <c r="C143" t="str">
        <f t="shared" si="4"/>
        <v>T3</v>
      </c>
      <c r="D143" t="str">
        <f t="shared" si="5"/>
        <v>Sem 2</v>
      </c>
      <c r="E143" t="s">
        <v>14</v>
      </c>
      <c r="F143" t="s">
        <v>22</v>
      </c>
      <c r="G143" s="2">
        <v>500</v>
      </c>
    </row>
    <row r="144" spans="1:7" x14ac:dyDescent="0.25">
      <c r="A144" t="s">
        <v>189</v>
      </c>
      <c r="B144" s="1">
        <v>45114</v>
      </c>
      <c r="C144" t="str">
        <f t="shared" si="4"/>
        <v>T3</v>
      </c>
      <c r="D144" t="str">
        <f t="shared" si="5"/>
        <v>Sem 2</v>
      </c>
      <c r="E144" t="s">
        <v>8</v>
      </c>
      <c r="F144" t="s">
        <v>24</v>
      </c>
      <c r="G144" s="2">
        <v>-500</v>
      </c>
    </row>
    <row r="145" spans="1:7" x14ac:dyDescent="0.25">
      <c r="A145" t="s">
        <v>190</v>
      </c>
      <c r="B145" s="1">
        <v>45114</v>
      </c>
      <c r="C145" t="str">
        <f t="shared" si="4"/>
        <v>T3</v>
      </c>
      <c r="D145" t="str">
        <f t="shared" si="5"/>
        <v>Sem 2</v>
      </c>
      <c r="E145" t="s">
        <v>17</v>
      </c>
      <c r="F145" t="s">
        <v>26</v>
      </c>
      <c r="G145" s="2">
        <v>-200</v>
      </c>
    </row>
    <row r="146" spans="1:7" x14ac:dyDescent="0.25">
      <c r="A146" t="s">
        <v>191</v>
      </c>
      <c r="B146" s="1">
        <v>45115</v>
      </c>
      <c r="C146" t="str">
        <f t="shared" si="4"/>
        <v>T3</v>
      </c>
      <c r="D146" t="str">
        <f t="shared" si="5"/>
        <v>Sem 2</v>
      </c>
      <c r="E146" t="s">
        <v>17</v>
      </c>
      <c r="F146" t="s">
        <v>28</v>
      </c>
      <c r="G146" s="2">
        <v>-300</v>
      </c>
    </row>
    <row r="147" spans="1:7" x14ac:dyDescent="0.25">
      <c r="A147" t="s">
        <v>192</v>
      </c>
      <c r="B147" s="1">
        <v>45115</v>
      </c>
      <c r="C147" t="str">
        <f t="shared" si="4"/>
        <v>T3</v>
      </c>
      <c r="D147" t="str">
        <f t="shared" si="5"/>
        <v>Sem 2</v>
      </c>
      <c r="E147" t="s">
        <v>30</v>
      </c>
      <c r="F147" t="s">
        <v>31</v>
      </c>
      <c r="G147" s="2">
        <v>-600</v>
      </c>
    </row>
    <row r="148" spans="1:7" x14ac:dyDescent="0.25">
      <c r="A148" t="s">
        <v>193</v>
      </c>
      <c r="B148" s="1">
        <v>45115</v>
      </c>
      <c r="C148" t="str">
        <f t="shared" si="4"/>
        <v>T3</v>
      </c>
      <c r="D148" t="str">
        <f t="shared" si="5"/>
        <v>Sem 2</v>
      </c>
      <c r="E148" t="s">
        <v>8</v>
      </c>
      <c r="F148" t="s">
        <v>33</v>
      </c>
      <c r="G148" s="2">
        <v>-990</v>
      </c>
    </row>
    <row r="149" spans="1:7" x14ac:dyDescent="0.25">
      <c r="A149" t="s">
        <v>194</v>
      </c>
      <c r="B149" s="1">
        <v>45116</v>
      </c>
      <c r="C149" t="str">
        <f t="shared" si="4"/>
        <v>T3</v>
      </c>
      <c r="D149" t="str">
        <f t="shared" si="5"/>
        <v>Sem 2</v>
      </c>
      <c r="E149" t="s">
        <v>30</v>
      </c>
      <c r="F149" t="s">
        <v>35</v>
      </c>
      <c r="G149" s="2">
        <v>-450</v>
      </c>
    </row>
    <row r="150" spans="1:7" x14ac:dyDescent="0.25">
      <c r="A150" t="s">
        <v>195</v>
      </c>
      <c r="B150" s="1">
        <v>45116</v>
      </c>
      <c r="C150" t="str">
        <f t="shared" si="4"/>
        <v>T3</v>
      </c>
      <c r="D150" t="str">
        <f t="shared" si="5"/>
        <v>Sem 2</v>
      </c>
      <c r="E150" t="s">
        <v>14</v>
      </c>
      <c r="F150" t="s">
        <v>37</v>
      </c>
      <c r="G150" s="2">
        <v>450</v>
      </c>
    </row>
    <row r="151" spans="1:7" x14ac:dyDescent="0.25">
      <c r="A151" t="s">
        <v>196</v>
      </c>
      <c r="B151" s="1">
        <v>45117</v>
      </c>
      <c r="C151" t="str">
        <f t="shared" si="4"/>
        <v>T3</v>
      </c>
      <c r="D151" t="str">
        <f t="shared" si="5"/>
        <v>Sem 2</v>
      </c>
      <c r="E151" t="s">
        <v>30</v>
      </c>
      <c r="F151" t="s">
        <v>39</v>
      </c>
      <c r="G151" s="2">
        <v>-400</v>
      </c>
    </row>
    <row r="152" spans="1:7" x14ac:dyDescent="0.25">
      <c r="A152" t="s">
        <v>197</v>
      </c>
      <c r="B152" s="1">
        <v>45117</v>
      </c>
      <c r="C152" t="str">
        <f t="shared" si="4"/>
        <v>T3</v>
      </c>
      <c r="D152" t="str">
        <f t="shared" si="5"/>
        <v>Sem 2</v>
      </c>
      <c r="E152" t="s">
        <v>8</v>
      </c>
      <c r="F152" t="s">
        <v>41</v>
      </c>
      <c r="G152" s="2">
        <v>-100</v>
      </c>
    </row>
    <row r="153" spans="1:7" x14ac:dyDescent="0.25">
      <c r="A153" t="s">
        <v>198</v>
      </c>
      <c r="B153" s="1">
        <v>45117</v>
      </c>
      <c r="C153" t="str">
        <f t="shared" si="4"/>
        <v>T3</v>
      </c>
      <c r="D153" t="str">
        <f t="shared" si="5"/>
        <v>Sem 2</v>
      </c>
      <c r="E153" t="s">
        <v>8</v>
      </c>
      <c r="F153" t="s">
        <v>43</v>
      </c>
      <c r="G153" s="2">
        <v>-1500</v>
      </c>
    </row>
    <row r="154" spans="1:7" x14ac:dyDescent="0.25">
      <c r="A154" t="s">
        <v>199</v>
      </c>
      <c r="B154" s="1">
        <v>45117</v>
      </c>
      <c r="C154" t="str">
        <f t="shared" si="4"/>
        <v>T3</v>
      </c>
      <c r="D154" t="str">
        <f t="shared" si="5"/>
        <v>Sem 2</v>
      </c>
      <c r="E154" t="s">
        <v>17</v>
      </c>
      <c r="F154" t="s">
        <v>45</v>
      </c>
      <c r="G154" s="2">
        <v>-200</v>
      </c>
    </row>
    <row r="155" spans="1:7" x14ac:dyDescent="0.25">
      <c r="A155" t="s">
        <v>200</v>
      </c>
      <c r="B155" s="1">
        <v>45119</v>
      </c>
      <c r="C155" t="str">
        <f t="shared" si="4"/>
        <v>T3</v>
      </c>
      <c r="D155" t="str">
        <f t="shared" si="5"/>
        <v>Sem 2</v>
      </c>
      <c r="E155" t="s">
        <v>30</v>
      </c>
      <c r="F155" t="s">
        <v>47</v>
      </c>
      <c r="G155" s="2">
        <v>-50</v>
      </c>
    </row>
    <row r="156" spans="1:7" x14ac:dyDescent="0.25">
      <c r="A156" t="s">
        <v>201</v>
      </c>
      <c r="B156" s="1">
        <v>45119</v>
      </c>
      <c r="C156" t="str">
        <f t="shared" si="4"/>
        <v>T3</v>
      </c>
      <c r="D156" t="str">
        <f t="shared" si="5"/>
        <v>Sem 2</v>
      </c>
      <c r="E156" t="s">
        <v>30</v>
      </c>
      <c r="F156" t="s">
        <v>49</v>
      </c>
      <c r="G156" s="2">
        <v>-400</v>
      </c>
    </row>
    <row r="157" spans="1:7" x14ac:dyDescent="0.25">
      <c r="A157" t="s">
        <v>202</v>
      </c>
      <c r="B157" s="1">
        <v>45120</v>
      </c>
      <c r="C157" t="str">
        <f t="shared" si="4"/>
        <v>T3</v>
      </c>
      <c r="D157" t="str">
        <f t="shared" si="5"/>
        <v>Sem 2</v>
      </c>
      <c r="E157" t="s">
        <v>8</v>
      </c>
      <c r="F157" t="s">
        <v>9</v>
      </c>
      <c r="G157" s="2">
        <v>-700</v>
      </c>
    </row>
    <row r="158" spans="1:7" x14ac:dyDescent="0.25">
      <c r="A158" t="s">
        <v>203</v>
      </c>
      <c r="B158" s="1">
        <v>45121</v>
      </c>
      <c r="C158" t="str">
        <f t="shared" si="4"/>
        <v>T3</v>
      </c>
      <c r="D158" t="str">
        <f t="shared" si="5"/>
        <v>Sem 2</v>
      </c>
      <c r="E158" t="s">
        <v>8</v>
      </c>
      <c r="F158" t="s">
        <v>52</v>
      </c>
      <c r="G158" s="2">
        <v>-300</v>
      </c>
    </row>
    <row r="159" spans="1:7" x14ac:dyDescent="0.25">
      <c r="A159" t="s">
        <v>204</v>
      </c>
      <c r="B159" s="1">
        <v>45122</v>
      </c>
      <c r="C159" t="str">
        <f t="shared" si="4"/>
        <v>T3</v>
      </c>
      <c r="D159" t="str">
        <f t="shared" si="5"/>
        <v>Sem 2</v>
      </c>
      <c r="E159" t="s">
        <v>8</v>
      </c>
      <c r="F159" s="3" t="s">
        <v>54</v>
      </c>
      <c r="G159" s="2">
        <v>-400</v>
      </c>
    </row>
    <row r="160" spans="1:7" x14ac:dyDescent="0.25">
      <c r="A160" t="s">
        <v>205</v>
      </c>
      <c r="B160" s="1">
        <v>45123</v>
      </c>
      <c r="C160" t="str">
        <f t="shared" si="4"/>
        <v>T3</v>
      </c>
      <c r="D160" t="str">
        <f t="shared" si="5"/>
        <v>Sem 2</v>
      </c>
      <c r="E160" t="s">
        <v>30</v>
      </c>
      <c r="F160" t="s">
        <v>56</v>
      </c>
      <c r="G160" s="2">
        <v>-450</v>
      </c>
    </row>
    <row r="161" spans="1:7" x14ac:dyDescent="0.25">
      <c r="A161" t="s">
        <v>206</v>
      </c>
      <c r="B161" s="1">
        <v>45123</v>
      </c>
      <c r="C161" t="str">
        <f t="shared" si="4"/>
        <v>T3</v>
      </c>
      <c r="D161" t="str">
        <f t="shared" si="5"/>
        <v>Sem 2</v>
      </c>
      <c r="E161" t="s">
        <v>8</v>
      </c>
      <c r="F161" t="s">
        <v>58</v>
      </c>
      <c r="G161" s="2">
        <v>-5000</v>
      </c>
    </row>
    <row r="162" spans="1:7" x14ac:dyDescent="0.25">
      <c r="A162" t="s">
        <v>207</v>
      </c>
      <c r="B162" s="1">
        <v>45123</v>
      </c>
      <c r="C162" t="str">
        <f t="shared" si="4"/>
        <v>T3</v>
      </c>
      <c r="D162" t="str">
        <f t="shared" si="5"/>
        <v>Sem 2</v>
      </c>
      <c r="E162" t="s">
        <v>60</v>
      </c>
      <c r="F162" t="s">
        <v>336</v>
      </c>
      <c r="G162" s="2">
        <v>-3000</v>
      </c>
    </row>
    <row r="163" spans="1:7" x14ac:dyDescent="0.25">
      <c r="A163" t="s">
        <v>208</v>
      </c>
      <c r="B163" s="1">
        <v>45124</v>
      </c>
      <c r="C163" t="str">
        <f t="shared" si="4"/>
        <v>T3</v>
      </c>
      <c r="D163" t="str">
        <f t="shared" si="5"/>
        <v>Sem 2</v>
      </c>
      <c r="E163" t="s">
        <v>62</v>
      </c>
      <c r="F163" t="s">
        <v>63</v>
      </c>
      <c r="G163" s="2">
        <v>-3250</v>
      </c>
    </row>
    <row r="164" spans="1:7" x14ac:dyDescent="0.25">
      <c r="A164" t="s">
        <v>209</v>
      </c>
      <c r="B164" s="1">
        <v>45125</v>
      </c>
      <c r="C164" t="str">
        <f t="shared" si="4"/>
        <v>T3</v>
      </c>
      <c r="D164" t="str">
        <f t="shared" si="5"/>
        <v>Sem 2</v>
      </c>
      <c r="E164" t="s">
        <v>30</v>
      </c>
      <c r="F164" t="s">
        <v>65</v>
      </c>
      <c r="G164" s="2">
        <v>-4000</v>
      </c>
    </row>
    <row r="165" spans="1:7" x14ac:dyDescent="0.25">
      <c r="A165" t="s">
        <v>210</v>
      </c>
      <c r="B165" s="1">
        <v>45125</v>
      </c>
      <c r="C165" t="str">
        <f t="shared" si="4"/>
        <v>T3</v>
      </c>
      <c r="D165" t="str">
        <f t="shared" si="5"/>
        <v>Sem 2</v>
      </c>
      <c r="E165" t="s">
        <v>30</v>
      </c>
      <c r="F165" t="s">
        <v>67</v>
      </c>
      <c r="G165" s="2">
        <v>-2000</v>
      </c>
    </row>
    <row r="166" spans="1:7" x14ac:dyDescent="0.25">
      <c r="A166" t="s">
        <v>211</v>
      </c>
      <c r="B166" s="1">
        <v>45126</v>
      </c>
      <c r="C166" t="str">
        <f t="shared" si="4"/>
        <v>T3</v>
      </c>
      <c r="D166" t="str">
        <f t="shared" si="5"/>
        <v>Sem 2</v>
      </c>
      <c r="E166" t="s">
        <v>69</v>
      </c>
      <c r="F166" s="4" t="s">
        <v>70</v>
      </c>
      <c r="G166" s="5">
        <v>-2500</v>
      </c>
    </row>
    <row r="167" spans="1:7" x14ac:dyDescent="0.25">
      <c r="A167" t="s">
        <v>212</v>
      </c>
      <c r="B167" s="1">
        <v>45126</v>
      </c>
      <c r="C167" t="str">
        <f t="shared" si="4"/>
        <v>T3</v>
      </c>
      <c r="D167" t="str">
        <f t="shared" si="5"/>
        <v>Sem 2</v>
      </c>
      <c r="E167" t="s">
        <v>69</v>
      </c>
      <c r="F167" s="3" t="s">
        <v>72</v>
      </c>
      <c r="G167" s="6">
        <v>-5500</v>
      </c>
    </row>
    <row r="168" spans="1:7" x14ac:dyDescent="0.25">
      <c r="A168" t="s">
        <v>213</v>
      </c>
      <c r="B168" s="1">
        <v>45128</v>
      </c>
      <c r="C168" t="str">
        <f t="shared" si="4"/>
        <v>T3</v>
      </c>
      <c r="D168" t="str">
        <f t="shared" si="5"/>
        <v>Sem 2</v>
      </c>
      <c r="E168" t="s">
        <v>74</v>
      </c>
      <c r="F168" t="s">
        <v>74</v>
      </c>
      <c r="G168" s="2">
        <v>-2000</v>
      </c>
    </row>
    <row r="169" spans="1:7" x14ac:dyDescent="0.25">
      <c r="A169" t="s">
        <v>214</v>
      </c>
      <c r="B169" s="1">
        <v>45135</v>
      </c>
      <c r="C169" t="str">
        <f t="shared" si="4"/>
        <v>T3</v>
      </c>
      <c r="D169" t="str">
        <f t="shared" si="5"/>
        <v>Sem 2</v>
      </c>
      <c r="E169" t="s">
        <v>76</v>
      </c>
      <c r="F169" t="s">
        <v>77</v>
      </c>
      <c r="G169" s="2">
        <v>5500</v>
      </c>
    </row>
    <row r="170" spans="1:7" x14ac:dyDescent="0.25">
      <c r="A170" t="s">
        <v>215</v>
      </c>
      <c r="B170" s="1">
        <v>45136</v>
      </c>
      <c r="C170" t="str">
        <f t="shared" si="4"/>
        <v>T3</v>
      </c>
      <c r="D170" t="str">
        <f t="shared" si="5"/>
        <v>Sem 2</v>
      </c>
      <c r="E170" t="s">
        <v>76</v>
      </c>
      <c r="F170" t="s">
        <v>79</v>
      </c>
      <c r="G170" s="2">
        <v>29600</v>
      </c>
    </row>
    <row r="171" spans="1:7" x14ac:dyDescent="0.25">
      <c r="A171" t="s">
        <v>216</v>
      </c>
      <c r="B171" s="1">
        <v>45142</v>
      </c>
      <c r="C171" t="str">
        <f t="shared" si="4"/>
        <v>T3</v>
      </c>
      <c r="D171" t="str">
        <f t="shared" si="5"/>
        <v>Sem 2</v>
      </c>
      <c r="E171" t="s">
        <v>14</v>
      </c>
      <c r="F171" t="s">
        <v>15</v>
      </c>
      <c r="G171" s="2">
        <v>1000</v>
      </c>
    </row>
    <row r="172" spans="1:7" x14ac:dyDescent="0.25">
      <c r="A172" t="s">
        <v>217</v>
      </c>
      <c r="B172" s="1">
        <v>45143</v>
      </c>
      <c r="C172" t="str">
        <f t="shared" si="4"/>
        <v>T3</v>
      </c>
      <c r="D172" t="str">
        <f t="shared" si="5"/>
        <v>Sem 2</v>
      </c>
      <c r="E172" t="s">
        <v>14</v>
      </c>
      <c r="F172" t="s">
        <v>22</v>
      </c>
      <c r="G172" s="2">
        <v>500</v>
      </c>
    </row>
    <row r="173" spans="1:7" x14ac:dyDescent="0.25">
      <c r="A173" t="s">
        <v>218</v>
      </c>
      <c r="B173" s="1">
        <v>45143</v>
      </c>
      <c r="C173" t="str">
        <f t="shared" si="4"/>
        <v>T3</v>
      </c>
      <c r="D173" t="str">
        <f t="shared" si="5"/>
        <v>Sem 2</v>
      </c>
      <c r="E173" t="s">
        <v>8</v>
      </c>
      <c r="F173" t="s">
        <v>24</v>
      </c>
      <c r="G173" s="2">
        <v>-400</v>
      </c>
    </row>
    <row r="174" spans="1:7" x14ac:dyDescent="0.25">
      <c r="A174" t="s">
        <v>219</v>
      </c>
      <c r="B174" s="1">
        <v>45147</v>
      </c>
      <c r="C174" t="str">
        <f t="shared" si="4"/>
        <v>T3</v>
      </c>
      <c r="D174" t="str">
        <f t="shared" si="5"/>
        <v>Sem 2</v>
      </c>
      <c r="E174" t="s">
        <v>17</v>
      </c>
      <c r="F174" t="s">
        <v>28</v>
      </c>
      <c r="G174" s="2">
        <v>-100</v>
      </c>
    </row>
    <row r="175" spans="1:7" x14ac:dyDescent="0.25">
      <c r="A175" t="s">
        <v>220</v>
      </c>
      <c r="B175" s="1">
        <v>45147</v>
      </c>
      <c r="C175" t="str">
        <f t="shared" si="4"/>
        <v>T3</v>
      </c>
      <c r="D175" t="str">
        <f t="shared" si="5"/>
        <v>Sem 2</v>
      </c>
      <c r="E175" t="s">
        <v>8</v>
      </c>
      <c r="F175" t="s">
        <v>33</v>
      </c>
      <c r="G175" s="2">
        <v>-890</v>
      </c>
    </row>
    <row r="176" spans="1:7" x14ac:dyDescent="0.25">
      <c r="A176" t="s">
        <v>221</v>
      </c>
      <c r="B176" s="1">
        <v>45149</v>
      </c>
      <c r="C176" t="str">
        <f t="shared" si="4"/>
        <v>T3</v>
      </c>
      <c r="D176" t="str">
        <f t="shared" si="5"/>
        <v>Sem 2</v>
      </c>
      <c r="E176" t="s">
        <v>14</v>
      </c>
      <c r="F176" t="s">
        <v>37</v>
      </c>
      <c r="G176" s="2">
        <v>150</v>
      </c>
    </row>
    <row r="177" spans="1:7" x14ac:dyDescent="0.25">
      <c r="A177" t="s">
        <v>222</v>
      </c>
      <c r="B177" s="1">
        <v>45149</v>
      </c>
      <c r="C177" t="str">
        <f t="shared" si="4"/>
        <v>T3</v>
      </c>
      <c r="D177" t="str">
        <f t="shared" si="5"/>
        <v>Sem 2</v>
      </c>
      <c r="E177" t="s">
        <v>30</v>
      </c>
      <c r="F177" t="s">
        <v>39</v>
      </c>
      <c r="G177" s="2">
        <v>-100</v>
      </c>
    </row>
    <row r="178" spans="1:7" x14ac:dyDescent="0.25">
      <c r="A178" t="s">
        <v>223</v>
      </c>
      <c r="B178" s="1">
        <v>45150</v>
      </c>
      <c r="C178" t="str">
        <f t="shared" si="4"/>
        <v>T3</v>
      </c>
      <c r="D178" t="str">
        <f t="shared" si="5"/>
        <v>Sem 2</v>
      </c>
      <c r="E178" t="s">
        <v>30</v>
      </c>
      <c r="F178" t="s">
        <v>47</v>
      </c>
      <c r="G178" s="2">
        <v>-100</v>
      </c>
    </row>
    <row r="179" spans="1:7" x14ac:dyDescent="0.25">
      <c r="A179" t="s">
        <v>224</v>
      </c>
      <c r="B179" s="1">
        <v>45151</v>
      </c>
      <c r="C179" t="str">
        <f t="shared" si="4"/>
        <v>T3</v>
      </c>
      <c r="D179" t="str">
        <f t="shared" si="5"/>
        <v>Sem 2</v>
      </c>
      <c r="E179" t="s">
        <v>30</v>
      </c>
      <c r="F179" t="s">
        <v>49</v>
      </c>
      <c r="G179" s="2">
        <v>-400</v>
      </c>
    </row>
    <row r="180" spans="1:7" x14ac:dyDescent="0.25">
      <c r="A180" t="s">
        <v>225</v>
      </c>
      <c r="B180" s="1">
        <v>45152</v>
      </c>
      <c r="C180" t="str">
        <f t="shared" si="4"/>
        <v>T3</v>
      </c>
      <c r="D180" t="str">
        <f t="shared" si="5"/>
        <v>Sem 2</v>
      </c>
      <c r="E180" t="s">
        <v>8</v>
      </c>
      <c r="F180" t="s">
        <v>9</v>
      </c>
      <c r="G180" s="2">
        <v>-700</v>
      </c>
    </row>
    <row r="181" spans="1:7" x14ac:dyDescent="0.25">
      <c r="A181" t="s">
        <v>226</v>
      </c>
      <c r="B181" s="1">
        <v>45153</v>
      </c>
      <c r="C181" t="str">
        <f t="shared" si="4"/>
        <v>T3</v>
      </c>
      <c r="D181" t="str">
        <f t="shared" si="5"/>
        <v>Sem 2</v>
      </c>
      <c r="E181" t="s">
        <v>8</v>
      </c>
      <c r="F181" t="s">
        <v>52</v>
      </c>
      <c r="G181" s="2">
        <v>-500</v>
      </c>
    </row>
    <row r="182" spans="1:7" x14ac:dyDescent="0.25">
      <c r="A182" t="s">
        <v>227</v>
      </c>
      <c r="B182" s="1">
        <v>45154</v>
      </c>
      <c r="C182" t="str">
        <f t="shared" si="4"/>
        <v>T3</v>
      </c>
      <c r="D182" t="str">
        <f t="shared" si="5"/>
        <v>Sem 2</v>
      </c>
      <c r="E182" t="s">
        <v>30</v>
      </c>
      <c r="F182" t="s">
        <v>56</v>
      </c>
      <c r="G182" s="2">
        <v>-450</v>
      </c>
    </row>
    <row r="183" spans="1:7" x14ac:dyDescent="0.25">
      <c r="A183" t="s">
        <v>228</v>
      </c>
      <c r="B183" s="1">
        <v>45155</v>
      </c>
      <c r="C183" t="str">
        <f t="shared" si="4"/>
        <v>T3</v>
      </c>
      <c r="D183" t="str">
        <f t="shared" si="5"/>
        <v>Sem 2</v>
      </c>
      <c r="E183" t="s">
        <v>8</v>
      </c>
      <c r="F183" t="s">
        <v>58</v>
      </c>
      <c r="G183" s="2">
        <v>-5000</v>
      </c>
    </row>
    <row r="184" spans="1:7" x14ac:dyDescent="0.25">
      <c r="A184" t="s">
        <v>229</v>
      </c>
      <c r="B184" s="1">
        <v>45155</v>
      </c>
      <c r="C184" t="str">
        <f t="shared" si="4"/>
        <v>T3</v>
      </c>
      <c r="D184" t="str">
        <f t="shared" si="5"/>
        <v>Sem 2</v>
      </c>
      <c r="E184" t="s">
        <v>60</v>
      </c>
      <c r="F184" t="s">
        <v>336</v>
      </c>
      <c r="G184" s="2">
        <v>-3000</v>
      </c>
    </row>
    <row r="185" spans="1:7" x14ac:dyDescent="0.25">
      <c r="A185" t="s">
        <v>230</v>
      </c>
      <c r="B185" s="1">
        <v>45156</v>
      </c>
      <c r="C185" t="str">
        <f t="shared" si="4"/>
        <v>T3</v>
      </c>
      <c r="D185" t="str">
        <f t="shared" si="5"/>
        <v>Sem 2</v>
      </c>
      <c r="E185" t="s">
        <v>62</v>
      </c>
      <c r="F185" t="s">
        <v>63</v>
      </c>
      <c r="G185" s="2">
        <v>-3250</v>
      </c>
    </row>
    <row r="186" spans="1:7" x14ac:dyDescent="0.25">
      <c r="A186" t="s">
        <v>231</v>
      </c>
      <c r="B186" s="1">
        <v>45157</v>
      </c>
      <c r="C186" t="str">
        <f t="shared" si="4"/>
        <v>T3</v>
      </c>
      <c r="D186" t="str">
        <f t="shared" si="5"/>
        <v>Sem 2</v>
      </c>
      <c r="E186" t="s">
        <v>30</v>
      </c>
      <c r="F186" t="s">
        <v>65</v>
      </c>
      <c r="G186" s="2">
        <v>-4000</v>
      </c>
    </row>
    <row r="187" spans="1:7" x14ac:dyDescent="0.25">
      <c r="A187" t="s">
        <v>232</v>
      </c>
      <c r="B187" s="1">
        <v>45157</v>
      </c>
      <c r="C187" t="str">
        <f t="shared" si="4"/>
        <v>T3</v>
      </c>
      <c r="D187" t="str">
        <f t="shared" si="5"/>
        <v>Sem 2</v>
      </c>
      <c r="E187" t="s">
        <v>30</v>
      </c>
      <c r="F187" t="s">
        <v>67</v>
      </c>
      <c r="G187" s="2">
        <v>-2000</v>
      </c>
    </row>
    <row r="188" spans="1:7" x14ac:dyDescent="0.25">
      <c r="A188" t="s">
        <v>233</v>
      </c>
      <c r="B188" s="1">
        <v>45158</v>
      </c>
      <c r="C188" t="str">
        <f t="shared" si="4"/>
        <v>T3</v>
      </c>
      <c r="D188" t="str">
        <f t="shared" si="5"/>
        <v>Sem 2</v>
      </c>
      <c r="E188" t="s">
        <v>69</v>
      </c>
      <c r="F188" s="4" t="s">
        <v>70</v>
      </c>
      <c r="G188" s="5">
        <v>-4500</v>
      </c>
    </row>
    <row r="189" spans="1:7" x14ac:dyDescent="0.25">
      <c r="A189" t="s">
        <v>234</v>
      </c>
      <c r="B189" s="1">
        <v>45158</v>
      </c>
      <c r="C189" t="str">
        <f t="shared" si="4"/>
        <v>T3</v>
      </c>
      <c r="D189" t="str">
        <f t="shared" si="5"/>
        <v>Sem 2</v>
      </c>
      <c r="E189" t="s">
        <v>69</v>
      </c>
      <c r="F189" s="3" t="s">
        <v>72</v>
      </c>
      <c r="G189" s="6">
        <v>-5500</v>
      </c>
    </row>
    <row r="190" spans="1:7" x14ac:dyDescent="0.25">
      <c r="A190" t="s">
        <v>235</v>
      </c>
      <c r="B190" s="1">
        <v>45159</v>
      </c>
      <c r="C190" t="str">
        <f t="shared" si="4"/>
        <v>T3</v>
      </c>
      <c r="D190" t="str">
        <f t="shared" si="5"/>
        <v>Sem 2</v>
      </c>
      <c r="E190" t="s">
        <v>74</v>
      </c>
      <c r="F190" t="s">
        <v>74</v>
      </c>
      <c r="G190" s="2">
        <v>-3000</v>
      </c>
    </row>
    <row r="191" spans="1:7" x14ac:dyDescent="0.25">
      <c r="A191" t="s">
        <v>236</v>
      </c>
      <c r="B191" s="1">
        <v>45160</v>
      </c>
      <c r="C191" t="str">
        <f t="shared" si="4"/>
        <v>T3</v>
      </c>
      <c r="D191" t="str">
        <f t="shared" si="5"/>
        <v>Sem 2</v>
      </c>
      <c r="E191" t="s">
        <v>76</v>
      </c>
      <c r="F191" t="s">
        <v>77</v>
      </c>
      <c r="G191" s="2">
        <v>8000</v>
      </c>
    </row>
    <row r="192" spans="1:7" x14ac:dyDescent="0.25">
      <c r="A192" t="s">
        <v>237</v>
      </c>
      <c r="B192" s="1">
        <v>45161</v>
      </c>
      <c r="C192" t="str">
        <f t="shared" si="4"/>
        <v>T3</v>
      </c>
      <c r="D192" t="str">
        <f t="shared" si="5"/>
        <v>Sem 2</v>
      </c>
      <c r="E192" t="s">
        <v>76</v>
      </c>
      <c r="F192" t="s">
        <v>79</v>
      </c>
      <c r="G192" s="2">
        <v>24500</v>
      </c>
    </row>
    <row r="193" spans="1:7" x14ac:dyDescent="0.25">
      <c r="A193" t="s">
        <v>238</v>
      </c>
      <c r="B193" s="1">
        <v>45174</v>
      </c>
      <c r="C193" t="str">
        <f t="shared" si="4"/>
        <v>T3</v>
      </c>
      <c r="D193" t="str">
        <f t="shared" si="5"/>
        <v>Sem 2</v>
      </c>
      <c r="E193" t="s">
        <v>14</v>
      </c>
      <c r="F193" t="s">
        <v>15</v>
      </c>
      <c r="G193" s="2">
        <v>1000</v>
      </c>
    </row>
    <row r="194" spans="1:7" x14ac:dyDescent="0.25">
      <c r="A194" t="s">
        <v>239</v>
      </c>
      <c r="B194" s="1">
        <v>45175</v>
      </c>
      <c r="C194" t="str">
        <f t="shared" si="4"/>
        <v>T3</v>
      </c>
      <c r="D194" t="str">
        <f t="shared" si="5"/>
        <v>Sem 2</v>
      </c>
      <c r="E194" t="s">
        <v>14</v>
      </c>
      <c r="F194" t="s">
        <v>22</v>
      </c>
      <c r="G194" s="2">
        <v>500</v>
      </c>
    </row>
    <row r="195" spans="1:7" x14ac:dyDescent="0.25">
      <c r="A195" t="s">
        <v>240</v>
      </c>
      <c r="B195" s="1">
        <v>45176</v>
      </c>
      <c r="C195" t="str">
        <f t="shared" si="4"/>
        <v>T3</v>
      </c>
      <c r="D195" t="str">
        <f t="shared" si="5"/>
        <v>Sem 2</v>
      </c>
      <c r="E195" t="s">
        <v>8</v>
      </c>
      <c r="F195" t="s">
        <v>24</v>
      </c>
      <c r="G195" s="2">
        <v>-500</v>
      </c>
    </row>
    <row r="196" spans="1:7" x14ac:dyDescent="0.25">
      <c r="A196" t="s">
        <v>241</v>
      </c>
      <c r="B196" s="1">
        <v>45177</v>
      </c>
      <c r="C196" t="str">
        <f t="shared" si="4"/>
        <v>T3</v>
      </c>
      <c r="D196" t="str">
        <f t="shared" si="5"/>
        <v>Sem 2</v>
      </c>
      <c r="E196" t="s">
        <v>17</v>
      </c>
      <c r="F196" t="s">
        <v>28</v>
      </c>
      <c r="G196" s="2">
        <v>-300</v>
      </c>
    </row>
    <row r="197" spans="1:7" x14ac:dyDescent="0.25">
      <c r="A197" t="s">
        <v>242</v>
      </c>
      <c r="B197" s="1">
        <v>45178</v>
      </c>
      <c r="C197" t="str">
        <f t="shared" si="4"/>
        <v>T3</v>
      </c>
      <c r="D197" t="str">
        <f t="shared" si="5"/>
        <v>Sem 2</v>
      </c>
      <c r="E197" t="s">
        <v>8</v>
      </c>
      <c r="F197" t="s">
        <v>33</v>
      </c>
      <c r="G197" s="2">
        <v>-990</v>
      </c>
    </row>
    <row r="198" spans="1:7" x14ac:dyDescent="0.25">
      <c r="A198" t="s">
        <v>243</v>
      </c>
      <c r="B198" s="1">
        <v>45178</v>
      </c>
      <c r="C198" t="str">
        <f t="shared" ref="C198:C261" si="6">+CONCATENATE("T",ROUNDUP(MONTH(B198)/3,0))</f>
        <v>T3</v>
      </c>
      <c r="D198" t="str">
        <f t="shared" ref="D198:D261" si="7">+CONCATENATE("Sem"," ",ROUNDUP(MONTH(B198)/6,0))</f>
        <v>Sem 2</v>
      </c>
      <c r="E198" t="s">
        <v>14</v>
      </c>
      <c r="F198" t="s">
        <v>37</v>
      </c>
      <c r="G198" s="2">
        <v>150</v>
      </c>
    </row>
    <row r="199" spans="1:7" x14ac:dyDescent="0.25">
      <c r="A199" t="s">
        <v>244</v>
      </c>
      <c r="B199" s="1">
        <v>45182</v>
      </c>
      <c r="C199" t="str">
        <f t="shared" si="6"/>
        <v>T3</v>
      </c>
      <c r="D199" t="str">
        <f t="shared" si="7"/>
        <v>Sem 2</v>
      </c>
      <c r="E199" t="s">
        <v>30</v>
      </c>
      <c r="F199" t="s">
        <v>39</v>
      </c>
      <c r="G199" s="2">
        <v>-500</v>
      </c>
    </row>
    <row r="200" spans="1:7" x14ac:dyDescent="0.25">
      <c r="A200" t="s">
        <v>245</v>
      </c>
      <c r="B200" s="1">
        <v>45182</v>
      </c>
      <c r="C200" t="str">
        <f t="shared" si="6"/>
        <v>T3</v>
      </c>
      <c r="D200" t="str">
        <f t="shared" si="7"/>
        <v>Sem 2</v>
      </c>
      <c r="E200" t="s">
        <v>30</v>
      </c>
      <c r="F200" t="s">
        <v>47</v>
      </c>
      <c r="G200" s="2">
        <v>-300</v>
      </c>
    </row>
    <row r="201" spans="1:7" x14ac:dyDescent="0.25">
      <c r="A201" t="s">
        <v>246</v>
      </c>
      <c r="B201" s="1">
        <v>45182</v>
      </c>
      <c r="C201" t="str">
        <f t="shared" si="6"/>
        <v>T3</v>
      </c>
      <c r="D201" t="str">
        <f t="shared" si="7"/>
        <v>Sem 2</v>
      </c>
      <c r="E201" t="s">
        <v>30</v>
      </c>
      <c r="F201" t="s">
        <v>49</v>
      </c>
      <c r="G201" s="2">
        <v>-400</v>
      </c>
    </row>
    <row r="202" spans="1:7" x14ac:dyDescent="0.25">
      <c r="A202" t="s">
        <v>247</v>
      </c>
      <c r="B202" s="1">
        <v>45185</v>
      </c>
      <c r="C202" t="str">
        <f t="shared" si="6"/>
        <v>T3</v>
      </c>
      <c r="D202" t="str">
        <f t="shared" si="7"/>
        <v>Sem 2</v>
      </c>
      <c r="E202" t="s">
        <v>8</v>
      </c>
      <c r="F202" t="s">
        <v>9</v>
      </c>
      <c r="G202" s="2">
        <v>-800</v>
      </c>
    </row>
    <row r="203" spans="1:7" x14ac:dyDescent="0.25">
      <c r="A203" t="s">
        <v>248</v>
      </c>
      <c r="B203" s="1">
        <v>45186</v>
      </c>
      <c r="C203" t="str">
        <f t="shared" si="6"/>
        <v>T3</v>
      </c>
      <c r="D203" t="str">
        <f t="shared" si="7"/>
        <v>Sem 2</v>
      </c>
      <c r="E203" t="s">
        <v>8</v>
      </c>
      <c r="F203" t="s">
        <v>52</v>
      </c>
      <c r="G203" s="2">
        <v>-500</v>
      </c>
    </row>
    <row r="204" spans="1:7" x14ac:dyDescent="0.25">
      <c r="A204" t="s">
        <v>249</v>
      </c>
      <c r="B204" s="1">
        <v>45187</v>
      </c>
      <c r="C204" t="str">
        <f t="shared" si="6"/>
        <v>T3</v>
      </c>
      <c r="D204" t="str">
        <f t="shared" si="7"/>
        <v>Sem 2</v>
      </c>
      <c r="E204" t="s">
        <v>30</v>
      </c>
      <c r="F204" t="s">
        <v>56</v>
      </c>
      <c r="G204" s="2">
        <v>-450</v>
      </c>
    </row>
    <row r="205" spans="1:7" x14ac:dyDescent="0.25">
      <c r="A205" t="s">
        <v>250</v>
      </c>
      <c r="B205" s="1">
        <v>45187</v>
      </c>
      <c r="C205" t="str">
        <f t="shared" si="6"/>
        <v>T3</v>
      </c>
      <c r="D205" t="str">
        <f t="shared" si="7"/>
        <v>Sem 2</v>
      </c>
      <c r="E205" t="s">
        <v>8</v>
      </c>
      <c r="F205" t="s">
        <v>58</v>
      </c>
      <c r="G205" s="2">
        <v>-5000</v>
      </c>
    </row>
    <row r="206" spans="1:7" x14ac:dyDescent="0.25">
      <c r="A206" t="s">
        <v>251</v>
      </c>
      <c r="B206" s="1">
        <v>45189</v>
      </c>
      <c r="C206" t="str">
        <f t="shared" si="6"/>
        <v>T3</v>
      </c>
      <c r="D206" t="str">
        <f t="shared" si="7"/>
        <v>Sem 2</v>
      </c>
      <c r="E206" t="s">
        <v>60</v>
      </c>
      <c r="F206" t="s">
        <v>336</v>
      </c>
      <c r="G206" s="2">
        <v>-3000</v>
      </c>
    </row>
    <row r="207" spans="1:7" x14ac:dyDescent="0.25">
      <c r="A207" t="s">
        <v>252</v>
      </c>
      <c r="B207" s="1">
        <v>45191</v>
      </c>
      <c r="C207" t="str">
        <f t="shared" si="6"/>
        <v>T3</v>
      </c>
      <c r="D207" t="str">
        <f t="shared" si="7"/>
        <v>Sem 2</v>
      </c>
      <c r="E207" t="s">
        <v>62</v>
      </c>
      <c r="F207" t="s">
        <v>63</v>
      </c>
      <c r="G207" s="2">
        <v>-3250</v>
      </c>
    </row>
    <row r="208" spans="1:7" x14ac:dyDescent="0.25">
      <c r="A208" t="s">
        <v>253</v>
      </c>
      <c r="B208" s="1">
        <v>45192</v>
      </c>
      <c r="C208" t="str">
        <f t="shared" si="6"/>
        <v>T3</v>
      </c>
      <c r="D208" t="str">
        <f t="shared" si="7"/>
        <v>Sem 2</v>
      </c>
      <c r="E208" t="s">
        <v>30</v>
      </c>
      <c r="F208" t="s">
        <v>65</v>
      </c>
      <c r="G208" s="2">
        <v>-4000</v>
      </c>
    </row>
    <row r="209" spans="1:7" x14ac:dyDescent="0.25">
      <c r="A209" t="s">
        <v>254</v>
      </c>
      <c r="B209" s="1">
        <v>45192</v>
      </c>
      <c r="C209" t="str">
        <f t="shared" si="6"/>
        <v>T3</v>
      </c>
      <c r="D209" t="str">
        <f t="shared" si="7"/>
        <v>Sem 2</v>
      </c>
      <c r="E209" t="s">
        <v>30</v>
      </c>
      <c r="F209" t="s">
        <v>67</v>
      </c>
      <c r="G209" s="2">
        <v>-2000</v>
      </c>
    </row>
    <row r="210" spans="1:7" x14ac:dyDescent="0.25">
      <c r="A210" t="s">
        <v>255</v>
      </c>
      <c r="B210" s="1">
        <v>45194</v>
      </c>
      <c r="C210" t="str">
        <f t="shared" si="6"/>
        <v>T3</v>
      </c>
      <c r="D210" t="str">
        <f t="shared" si="7"/>
        <v>Sem 2</v>
      </c>
      <c r="E210" t="s">
        <v>69</v>
      </c>
      <c r="F210" s="4" t="s">
        <v>70</v>
      </c>
      <c r="G210" s="5">
        <v>-3500</v>
      </c>
    </row>
    <row r="211" spans="1:7" x14ac:dyDescent="0.25">
      <c r="A211" t="s">
        <v>256</v>
      </c>
      <c r="B211" s="1">
        <v>45194</v>
      </c>
      <c r="C211" t="str">
        <f t="shared" si="6"/>
        <v>T3</v>
      </c>
      <c r="D211" t="str">
        <f t="shared" si="7"/>
        <v>Sem 2</v>
      </c>
      <c r="E211" t="s">
        <v>69</v>
      </c>
      <c r="F211" s="3" t="s">
        <v>72</v>
      </c>
      <c r="G211" s="6">
        <v>-8500</v>
      </c>
    </row>
    <row r="212" spans="1:7" x14ac:dyDescent="0.25">
      <c r="A212" t="s">
        <v>257</v>
      </c>
      <c r="B212" s="1">
        <v>45197</v>
      </c>
      <c r="C212" t="str">
        <f t="shared" si="6"/>
        <v>T3</v>
      </c>
      <c r="D212" t="str">
        <f t="shared" si="7"/>
        <v>Sem 2</v>
      </c>
      <c r="E212" t="s">
        <v>74</v>
      </c>
      <c r="F212" t="s">
        <v>74</v>
      </c>
      <c r="G212" s="2">
        <v>-3000</v>
      </c>
    </row>
    <row r="213" spans="1:7" x14ac:dyDescent="0.25">
      <c r="A213" t="s">
        <v>258</v>
      </c>
      <c r="B213" s="1">
        <v>45197</v>
      </c>
      <c r="C213" t="str">
        <f t="shared" si="6"/>
        <v>T3</v>
      </c>
      <c r="D213" t="str">
        <f t="shared" si="7"/>
        <v>Sem 2</v>
      </c>
      <c r="E213" t="s">
        <v>76</v>
      </c>
      <c r="F213" t="s">
        <v>77</v>
      </c>
      <c r="G213" s="2">
        <v>6000</v>
      </c>
    </row>
    <row r="214" spans="1:7" x14ac:dyDescent="0.25">
      <c r="A214" t="s">
        <v>259</v>
      </c>
      <c r="B214" s="1">
        <v>45198</v>
      </c>
      <c r="C214" t="str">
        <f t="shared" si="6"/>
        <v>T3</v>
      </c>
      <c r="D214" t="str">
        <f t="shared" si="7"/>
        <v>Sem 2</v>
      </c>
      <c r="E214" t="s">
        <v>76</v>
      </c>
      <c r="F214" t="s">
        <v>79</v>
      </c>
      <c r="G214" s="2">
        <v>44500</v>
      </c>
    </row>
    <row r="215" spans="1:7" x14ac:dyDescent="0.25">
      <c r="A215" t="s">
        <v>260</v>
      </c>
      <c r="B215" s="1">
        <v>45201</v>
      </c>
      <c r="C215" t="str">
        <f t="shared" si="6"/>
        <v>T4</v>
      </c>
      <c r="D215" t="str">
        <f t="shared" si="7"/>
        <v>Sem 2</v>
      </c>
      <c r="E215" t="s">
        <v>14</v>
      </c>
      <c r="F215" t="s">
        <v>15</v>
      </c>
      <c r="G215" s="2">
        <v>1000</v>
      </c>
    </row>
    <row r="216" spans="1:7" x14ac:dyDescent="0.25">
      <c r="A216" t="s">
        <v>261</v>
      </c>
      <c r="B216" s="1">
        <v>45202</v>
      </c>
      <c r="C216" t="str">
        <f t="shared" si="6"/>
        <v>T4</v>
      </c>
      <c r="D216" t="str">
        <f t="shared" si="7"/>
        <v>Sem 2</v>
      </c>
      <c r="E216" t="s">
        <v>14</v>
      </c>
      <c r="F216" t="s">
        <v>22</v>
      </c>
      <c r="G216" s="2">
        <v>500</v>
      </c>
    </row>
    <row r="217" spans="1:7" x14ac:dyDescent="0.25">
      <c r="A217" t="s">
        <v>262</v>
      </c>
      <c r="B217" s="1">
        <v>45203</v>
      </c>
      <c r="C217" t="str">
        <f t="shared" si="6"/>
        <v>T4</v>
      </c>
      <c r="D217" t="str">
        <f t="shared" si="7"/>
        <v>Sem 2</v>
      </c>
      <c r="E217" t="s">
        <v>8</v>
      </c>
      <c r="F217" t="s">
        <v>24</v>
      </c>
      <c r="G217" s="2">
        <v>-500</v>
      </c>
    </row>
    <row r="218" spans="1:7" x14ac:dyDescent="0.25">
      <c r="A218" t="s">
        <v>263</v>
      </c>
      <c r="B218" s="1">
        <v>45203</v>
      </c>
      <c r="C218" t="str">
        <f t="shared" si="6"/>
        <v>T4</v>
      </c>
      <c r="D218" t="str">
        <f t="shared" si="7"/>
        <v>Sem 2</v>
      </c>
      <c r="E218" t="s">
        <v>17</v>
      </c>
      <c r="F218" t="s">
        <v>28</v>
      </c>
      <c r="G218" s="2">
        <v>-300</v>
      </c>
    </row>
    <row r="219" spans="1:7" x14ac:dyDescent="0.25">
      <c r="A219" t="s">
        <v>264</v>
      </c>
      <c r="B219" s="1">
        <v>45203</v>
      </c>
      <c r="C219" t="str">
        <f t="shared" si="6"/>
        <v>T4</v>
      </c>
      <c r="D219" t="str">
        <f t="shared" si="7"/>
        <v>Sem 2</v>
      </c>
      <c r="E219" t="s">
        <v>8</v>
      </c>
      <c r="F219" t="s">
        <v>33</v>
      </c>
      <c r="G219" s="2">
        <v>-990</v>
      </c>
    </row>
    <row r="220" spans="1:7" x14ac:dyDescent="0.25">
      <c r="A220" t="s">
        <v>265</v>
      </c>
      <c r="B220" s="1">
        <v>45204</v>
      </c>
      <c r="C220" t="str">
        <f t="shared" si="6"/>
        <v>T4</v>
      </c>
      <c r="D220" t="str">
        <f t="shared" si="7"/>
        <v>Sem 2</v>
      </c>
      <c r="E220" t="s">
        <v>14</v>
      </c>
      <c r="F220" t="s">
        <v>37</v>
      </c>
      <c r="G220" s="2">
        <v>150</v>
      </c>
    </row>
    <row r="221" spans="1:7" x14ac:dyDescent="0.25">
      <c r="A221" t="s">
        <v>266</v>
      </c>
      <c r="B221" s="1">
        <v>45204</v>
      </c>
      <c r="C221" t="str">
        <f t="shared" si="6"/>
        <v>T4</v>
      </c>
      <c r="D221" t="str">
        <f t="shared" si="7"/>
        <v>Sem 2</v>
      </c>
      <c r="E221" t="s">
        <v>30</v>
      </c>
      <c r="F221" t="s">
        <v>39</v>
      </c>
      <c r="G221" s="2">
        <v>-500</v>
      </c>
    </row>
    <row r="222" spans="1:7" x14ac:dyDescent="0.25">
      <c r="A222" t="s">
        <v>267</v>
      </c>
      <c r="B222" s="1">
        <v>45206</v>
      </c>
      <c r="C222" t="str">
        <f t="shared" si="6"/>
        <v>T4</v>
      </c>
      <c r="D222" t="str">
        <f t="shared" si="7"/>
        <v>Sem 2</v>
      </c>
      <c r="E222" t="s">
        <v>30</v>
      </c>
      <c r="F222" t="s">
        <v>47</v>
      </c>
      <c r="G222" s="2">
        <v>-300</v>
      </c>
    </row>
    <row r="223" spans="1:7" x14ac:dyDescent="0.25">
      <c r="A223" t="s">
        <v>268</v>
      </c>
      <c r="B223" s="1">
        <v>45212</v>
      </c>
      <c r="C223" t="str">
        <f t="shared" si="6"/>
        <v>T4</v>
      </c>
      <c r="D223" t="str">
        <f t="shared" si="7"/>
        <v>Sem 2</v>
      </c>
      <c r="E223" t="s">
        <v>30</v>
      </c>
      <c r="F223" t="s">
        <v>49</v>
      </c>
      <c r="G223" s="2">
        <v>-400</v>
      </c>
    </row>
    <row r="224" spans="1:7" x14ac:dyDescent="0.25">
      <c r="A224" t="s">
        <v>269</v>
      </c>
      <c r="B224" s="1">
        <v>45212</v>
      </c>
      <c r="C224" t="str">
        <f t="shared" si="6"/>
        <v>T4</v>
      </c>
      <c r="D224" t="str">
        <f t="shared" si="7"/>
        <v>Sem 2</v>
      </c>
      <c r="E224" t="s">
        <v>8</v>
      </c>
      <c r="F224" t="s">
        <v>9</v>
      </c>
      <c r="G224" s="2">
        <v>-800</v>
      </c>
    </row>
    <row r="225" spans="1:7" x14ac:dyDescent="0.25">
      <c r="A225" t="s">
        <v>270</v>
      </c>
      <c r="B225" s="1">
        <v>45212</v>
      </c>
      <c r="C225" t="str">
        <f t="shared" si="6"/>
        <v>T4</v>
      </c>
      <c r="D225" t="str">
        <f t="shared" si="7"/>
        <v>Sem 2</v>
      </c>
      <c r="E225" t="s">
        <v>8</v>
      </c>
      <c r="F225" t="s">
        <v>52</v>
      </c>
      <c r="G225" s="2">
        <v>-550</v>
      </c>
    </row>
    <row r="226" spans="1:7" x14ac:dyDescent="0.25">
      <c r="A226" t="s">
        <v>271</v>
      </c>
      <c r="B226" s="1">
        <v>45213</v>
      </c>
      <c r="C226" t="str">
        <f t="shared" si="6"/>
        <v>T4</v>
      </c>
      <c r="D226" t="str">
        <f t="shared" si="7"/>
        <v>Sem 2</v>
      </c>
      <c r="E226" t="s">
        <v>30</v>
      </c>
      <c r="F226" t="s">
        <v>56</v>
      </c>
      <c r="G226" s="2">
        <v>-450</v>
      </c>
    </row>
    <row r="227" spans="1:7" x14ac:dyDescent="0.25">
      <c r="A227" t="s">
        <v>272</v>
      </c>
      <c r="B227" s="1">
        <v>45217</v>
      </c>
      <c r="C227" t="str">
        <f t="shared" si="6"/>
        <v>T4</v>
      </c>
      <c r="D227" t="str">
        <f t="shared" si="7"/>
        <v>Sem 2</v>
      </c>
      <c r="E227" t="s">
        <v>8</v>
      </c>
      <c r="F227" t="s">
        <v>58</v>
      </c>
      <c r="G227" s="2">
        <v>-5000</v>
      </c>
    </row>
    <row r="228" spans="1:7" x14ac:dyDescent="0.25">
      <c r="A228" t="s">
        <v>273</v>
      </c>
      <c r="B228" s="1">
        <v>45218</v>
      </c>
      <c r="C228" t="str">
        <f t="shared" si="6"/>
        <v>T4</v>
      </c>
      <c r="D228" t="str">
        <f t="shared" si="7"/>
        <v>Sem 2</v>
      </c>
      <c r="E228" t="s">
        <v>60</v>
      </c>
      <c r="F228" t="s">
        <v>336</v>
      </c>
      <c r="G228" s="2">
        <v>-3000</v>
      </c>
    </row>
    <row r="229" spans="1:7" x14ac:dyDescent="0.25">
      <c r="A229" t="s">
        <v>274</v>
      </c>
      <c r="B229" s="1">
        <v>45218</v>
      </c>
      <c r="C229" t="str">
        <f t="shared" si="6"/>
        <v>T4</v>
      </c>
      <c r="D229" t="str">
        <f t="shared" si="7"/>
        <v>Sem 2</v>
      </c>
      <c r="E229" t="s">
        <v>62</v>
      </c>
      <c r="F229" t="s">
        <v>63</v>
      </c>
      <c r="G229" s="2">
        <v>-3250</v>
      </c>
    </row>
    <row r="230" spans="1:7" x14ac:dyDescent="0.25">
      <c r="A230" t="s">
        <v>275</v>
      </c>
      <c r="B230" s="1">
        <v>45220</v>
      </c>
      <c r="C230" t="str">
        <f t="shared" si="6"/>
        <v>T4</v>
      </c>
      <c r="D230" t="str">
        <f t="shared" si="7"/>
        <v>Sem 2</v>
      </c>
      <c r="E230" t="s">
        <v>30</v>
      </c>
      <c r="F230" t="s">
        <v>65</v>
      </c>
      <c r="G230" s="2">
        <v>-4000</v>
      </c>
    </row>
    <row r="231" spans="1:7" x14ac:dyDescent="0.25">
      <c r="A231" t="s">
        <v>276</v>
      </c>
      <c r="B231" s="1">
        <v>45220</v>
      </c>
      <c r="C231" t="str">
        <f t="shared" si="6"/>
        <v>T4</v>
      </c>
      <c r="D231" t="str">
        <f t="shared" si="7"/>
        <v>Sem 2</v>
      </c>
      <c r="E231" t="s">
        <v>30</v>
      </c>
      <c r="F231" t="s">
        <v>67</v>
      </c>
      <c r="G231" s="2">
        <v>-2000</v>
      </c>
    </row>
    <row r="232" spans="1:7" x14ac:dyDescent="0.25">
      <c r="A232" t="s">
        <v>277</v>
      </c>
      <c r="B232" s="1">
        <v>45221</v>
      </c>
      <c r="C232" t="str">
        <f t="shared" si="6"/>
        <v>T4</v>
      </c>
      <c r="D232" t="str">
        <f t="shared" si="7"/>
        <v>Sem 2</v>
      </c>
      <c r="E232" t="s">
        <v>69</v>
      </c>
      <c r="F232" s="4" t="s">
        <v>70</v>
      </c>
      <c r="G232" s="5">
        <v>-7500</v>
      </c>
    </row>
    <row r="233" spans="1:7" x14ac:dyDescent="0.25">
      <c r="A233" t="s">
        <v>278</v>
      </c>
      <c r="B233" s="1">
        <v>45221</v>
      </c>
      <c r="C233" t="str">
        <f t="shared" si="6"/>
        <v>T4</v>
      </c>
      <c r="D233" t="str">
        <f t="shared" si="7"/>
        <v>Sem 2</v>
      </c>
      <c r="E233" t="s">
        <v>69</v>
      </c>
      <c r="F233" s="3" t="s">
        <v>72</v>
      </c>
      <c r="G233" s="6">
        <v>-5500</v>
      </c>
    </row>
    <row r="234" spans="1:7" x14ac:dyDescent="0.25">
      <c r="A234" t="s">
        <v>279</v>
      </c>
      <c r="B234" s="1">
        <v>45222</v>
      </c>
      <c r="C234" t="str">
        <f t="shared" si="6"/>
        <v>T4</v>
      </c>
      <c r="D234" t="str">
        <f t="shared" si="7"/>
        <v>Sem 2</v>
      </c>
      <c r="E234" t="s">
        <v>74</v>
      </c>
      <c r="F234" t="s">
        <v>74</v>
      </c>
      <c r="G234" s="2">
        <v>-3000</v>
      </c>
    </row>
    <row r="235" spans="1:7" x14ac:dyDescent="0.25">
      <c r="A235" t="s">
        <v>280</v>
      </c>
      <c r="B235" s="1">
        <v>45230</v>
      </c>
      <c r="C235" t="str">
        <f t="shared" si="6"/>
        <v>T4</v>
      </c>
      <c r="D235" t="str">
        <f t="shared" si="7"/>
        <v>Sem 2</v>
      </c>
      <c r="E235" t="s">
        <v>76</v>
      </c>
      <c r="F235" t="s">
        <v>77</v>
      </c>
      <c r="G235" s="2">
        <v>6000</v>
      </c>
    </row>
    <row r="236" spans="1:7" x14ac:dyDescent="0.25">
      <c r="A236" t="s">
        <v>281</v>
      </c>
      <c r="B236" s="1">
        <v>45230</v>
      </c>
      <c r="C236" t="str">
        <f t="shared" si="6"/>
        <v>T4</v>
      </c>
      <c r="D236" t="str">
        <f t="shared" si="7"/>
        <v>Sem 2</v>
      </c>
      <c r="E236" t="s">
        <v>76</v>
      </c>
      <c r="F236" t="s">
        <v>79</v>
      </c>
      <c r="G236" s="2">
        <v>44500</v>
      </c>
    </row>
    <row r="237" spans="1:7" x14ac:dyDescent="0.25">
      <c r="A237" t="s">
        <v>282</v>
      </c>
      <c r="B237" s="1">
        <v>45231</v>
      </c>
      <c r="C237" t="str">
        <f t="shared" si="6"/>
        <v>T4</v>
      </c>
      <c r="D237" t="str">
        <f t="shared" si="7"/>
        <v>Sem 2</v>
      </c>
      <c r="E237" t="s">
        <v>8</v>
      </c>
      <c r="F237" t="s">
        <v>9</v>
      </c>
      <c r="G237" s="2">
        <v>-950</v>
      </c>
    </row>
    <row r="238" spans="1:7" x14ac:dyDescent="0.25">
      <c r="A238" t="s">
        <v>283</v>
      </c>
      <c r="B238" s="1">
        <v>45235</v>
      </c>
      <c r="C238" t="str">
        <f t="shared" si="6"/>
        <v>T4</v>
      </c>
      <c r="D238" t="str">
        <f t="shared" si="7"/>
        <v>Sem 2</v>
      </c>
      <c r="E238" t="s">
        <v>14</v>
      </c>
      <c r="F238" t="s">
        <v>15</v>
      </c>
      <c r="G238" s="2">
        <v>1000</v>
      </c>
    </row>
    <row r="239" spans="1:7" x14ac:dyDescent="0.25">
      <c r="A239" t="s">
        <v>284</v>
      </c>
      <c r="B239" s="1">
        <v>45235</v>
      </c>
      <c r="C239" t="str">
        <f t="shared" si="6"/>
        <v>T4</v>
      </c>
      <c r="D239" t="str">
        <f t="shared" si="7"/>
        <v>Sem 2</v>
      </c>
      <c r="E239" t="s">
        <v>17</v>
      </c>
      <c r="F239" t="s">
        <v>18</v>
      </c>
      <c r="G239" s="2">
        <v>-300</v>
      </c>
    </row>
    <row r="240" spans="1:7" x14ac:dyDescent="0.25">
      <c r="A240" t="s">
        <v>285</v>
      </c>
      <c r="B240" s="1">
        <v>45236</v>
      </c>
      <c r="C240" t="str">
        <f t="shared" si="6"/>
        <v>T4</v>
      </c>
      <c r="D240" t="str">
        <f t="shared" si="7"/>
        <v>Sem 2</v>
      </c>
      <c r="E240" t="s">
        <v>8</v>
      </c>
      <c r="F240" t="s">
        <v>20</v>
      </c>
      <c r="G240" s="2">
        <v>-900</v>
      </c>
    </row>
    <row r="241" spans="1:7" x14ac:dyDescent="0.25">
      <c r="A241" t="s">
        <v>286</v>
      </c>
      <c r="B241" s="1">
        <v>45237</v>
      </c>
      <c r="C241" t="str">
        <f t="shared" si="6"/>
        <v>T4</v>
      </c>
      <c r="D241" t="str">
        <f t="shared" si="7"/>
        <v>Sem 2</v>
      </c>
      <c r="E241" t="s">
        <v>14</v>
      </c>
      <c r="F241" t="s">
        <v>22</v>
      </c>
      <c r="G241" s="2">
        <v>500</v>
      </c>
    </row>
    <row r="242" spans="1:7" x14ac:dyDescent="0.25">
      <c r="A242" t="s">
        <v>287</v>
      </c>
      <c r="B242" s="1">
        <v>45237</v>
      </c>
      <c r="C242" t="str">
        <f t="shared" si="6"/>
        <v>T4</v>
      </c>
      <c r="D242" t="str">
        <f t="shared" si="7"/>
        <v>Sem 2</v>
      </c>
      <c r="E242" t="s">
        <v>8</v>
      </c>
      <c r="F242" t="s">
        <v>24</v>
      </c>
      <c r="G242" s="2">
        <v>-500</v>
      </c>
    </row>
    <row r="243" spans="1:7" x14ac:dyDescent="0.25">
      <c r="A243" t="s">
        <v>288</v>
      </c>
      <c r="B243" s="1">
        <v>45246</v>
      </c>
      <c r="C243" t="str">
        <f t="shared" si="6"/>
        <v>T4</v>
      </c>
      <c r="D243" t="str">
        <f t="shared" si="7"/>
        <v>Sem 2</v>
      </c>
      <c r="E243" t="s">
        <v>17</v>
      </c>
      <c r="F243" t="s">
        <v>26</v>
      </c>
      <c r="G243" s="2">
        <v>-200</v>
      </c>
    </row>
    <row r="244" spans="1:7" x14ac:dyDescent="0.25">
      <c r="A244" t="s">
        <v>289</v>
      </c>
      <c r="B244" s="1">
        <v>45246</v>
      </c>
      <c r="C244" t="str">
        <f t="shared" si="6"/>
        <v>T4</v>
      </c>
      <c r="D244" t="str">
        <f t="shared" si="7"/>
        <v>Sem 2</v>
      </c>
      <c r="E244" t="s">
        <v>17</v>
      </c>
      <c r="F244" t="s">
        <v>28</v>
      </c>
      <c r="G244" s="2">
        <v>-300</v>
      </c>
    </row>
    <row r="245" spans="1:7" x14ac:dyDescent="0.25">
      <c r="A245" t="s">
        <v>290</v>
      </c>
      <c r="B245" s="1">
        <v>45246</v>
      </c>
      <c r="C245" t="str">
        <f t="shared" si="6"/>
        <v>T4</v>
      </c>
      <c r="D245" t="str">
        <f t="shared" si="7"/>
        <v>Sem 2</v>
      </c>
      <c r="E245" t="s">
        <v>30</v>
      </c>
      <c r="F245" t="s">
        <v>31</v>
      </c>
      <c r="G245" s="2">
        <v>-600</v>
      </c>
    </row>
    <row r="246" spans="1:7" x14ac:dyDescent="0.25">
      <c r="A246" t="s">
        <v>291</v>
      </c>
      <c r="B246" s="1">
        <v>45246</v>
      </c>
      <c r="C246" t="str">
        <f t="shared" si="6"/>
        <v>T4</v>
      </c>
      <c r="D246" t="str">
        <f t="shared" si="7"/>
        <v>Sem 2</v>
      </c>
      <c r="E246" t="s">
        <v>8</v>
      </c>
      <c r="F246" t="s">
        <v>33</v>
      </c>
      <c r="G246" s="2">
        <v>-890</v>
      </c>
    </row>
    <row r="247" spans="1:7" x14ac:dyDescent="0.25">
      <c r="A247" t="s">
        <v>292</v>
      </c>
      <c r="B247" s="1">
        <v>45246</v>
      </c>
      <c r="C247" t="str">
        <f t="shared" si="6"/>
        <v>T4</v>
      </c>
      <c r="D247" t="str">
        <f t="shared" si="7"/>
        <v>Sem 2</v>
      </c>
      <c r="E247" t="s">
        <v>30</v>
      </c>
      <c r="F247" t="s">
        <v>35</v>
      </c>
      <c r="G247" s="2">
        <v>-450</v>
      </c>
    </row>
    <row r="248" spans="1:7" x14ac:dyDescent="0.25">
      <c r="A248" t="s">
        <v>293</v>
      </c>
      <c r="B248" s="1">
        <v>45247</v>
      </c>
      <c r="C248" t="str">
        <f t="shared" si="6"/>
        <v>T4</v>
      </c>
      <c r="D248" t="str">
        <f t="shared" si="7"/>
        <v>Sem 2</v>
      </c>
      <c r="E248" t="s">
        <v>14</v>
      </c>
      <c r="F248" t="s">
        <v>37</v>
      </c>
      <c r="G248" s="2">
        <v>350</v>
      </c>
    </row>
    <row r="249" spans="1:7" x14ac:dyDescent="0.25">
      <c r="A249" t="s">
        <v>294</v>
      </c>
      <c r="B249" s="1">
        <v>45247</v>
      </c>
      <c r="C249" t="str">
        <f t="shared" si="6"/>
        <v>T4</v>
      </c>
      <c r="D249" t="str">
        <f t="shared" si="7"/>
        <v>Sem 2</v>
      </c>
      <c r="E249" t="s">
        <v>30</v>
      </c>
      <c r="F249" t="s">
        <v>39</v>
      </c>
      <c r="G249" s="2">
        <v>-500</v>
      </c>
    </row>
    <row r="250" spans="1:7" x14ac:dyDescent="0.25">
      <c r="A250" t="s">
        <v>295</v>
      </c>
      <c r="B250" s="1">
        <v>45248</v>
      </c>
      <c r="C250" t="str">
        <f t="shared" si="6"/>
        <v>T4</v>
      </c>
      <c r="D250" t="str">
        <f t="shared" si="7"/>
        <v>Sem 2</v>
      </c>
      <c r="E250" t="s">
        <v>8</v>
      </c>
      <c r="F250" t="s">
        <v>41</v>
      </c>
      <c r="G250" s="2">
        <v>-500</v>
      </c>
    </row>
    <row r="251" spans="1:7" x14ac:dyDescent="0.25">
      <c r="A251" t="s">
        <v>296</v>
      </c>
      <c r="B251" s="1">
        <v>45249</v>
      </c>
      <c r="C251" t="str">
        <f t="shared" si="6"/>
        <v>T4</v>
      </c>
      <c r="D251" t="str">
        <f t="shared" si="7"/>
        <v>Sem 2</v>
      </c>
      <c r="E251" t="s">
        <v>8</v>
      </c>
      <c r="F251" t="s">
        <v>43</v>
      </c>
      <c r="G251" s="2">
        <v>-2000</v>
      </c>
    </row>
    <row r="252" spans="1:7" x14ac:dyDescent="0.25">
      <c r="A252" t="s">
        <v>297</v>
      </c>
      <c r="B252" s="1">
        <v>45249</v>
      </c>
      <c r="C252" t="str">
        <f t="shared" si="6"/>
        <v>T4</v>
      </c>
      <c r="D252" t="str">
        <f t="shared" si="7"/>
        <v>Sem 2</v>
      </c>
      <c r="E252" t="s">
        <v>17</v>
      </c>
      <c r="F252" t="s">
        <v>45</v>
      </c>
      <c r="G252" s="2">
        <v>-500</v>
      </c>
    </row>
    <row r="253" spans="1:7" x14ac:dyDescent="0.25">
      <c r="A253" t="s">
        <v>298</v>
      </c>
      <c r="B253" s="1">
        <v>45249</v>
      </c>
      <c r="C253" t="str">
        <f t="shared" si="6"/>
        <v>T4</v>
      </c>
      <c r="D253" t="str">
        <f t="shared" si="7"/>
        <v>Sem 2</v>
      </c>
      <c r="E253" t="s">
        <v>30</v>
      </c>
      <c r="F253" t="s">
        <v>47</v>
      </c>
      <c r="G253" s="2">
        <v>-300</v>
      </c>
    </row>
    <row r="254" spans="1:7" x14ac:dyDescent="0.25">
      <c r="A254" t="s">
        <v>299</v>
      </c>
      <c r="B254" s="1">
        <v>45252</v>
      </c>
      <c r="C254" t="str">
        <f t="shared" si="6"/>
        <v>T4</v>
      </c>
      <c r="D254" t="str">
        <f t="shared" si="7"/>
        <v>Sem 2</v>
      </c>
      <c r="E254" t="s">
        <v>30</v>
      </c>
      <c r="F254" t="s">
        <v>49</v>
      </c>
      <c r="G254" s="2">
        <v>-400</v>
      </c>
    </row>
    <row r="255" spans="1:7" x14ac:dyDescent="0.25">
      <c r="A255" t="s">
        <v>300</v>
      </c>
      <c r="B255" s="1">
        <v>45253</v>
      </c>
      <c r="C255" t="str">
        <f t="shared" si="6"/>
        <v>T4</v>
      </c>
      <c r="D255" t="str">
        <f t="shared" si="7"/>
        <v>Sem 2</v>
      </c>
      <c r="E255" t="s">
        <v>8</v>
      </c>
      <c r="F255" t="s">
        <v>9</v>
      </c>
      <c r="G255" s="2">
        <v>-700</v>
      </c>
    </row>
    <row r="256" spans="1:7" x14ac:dyDescent="0.25">
      <c r="A256" t="s">
        <v>301</v>
      </c>
      <c r="B256" s="1">
        <v>45253</v>
      </c>
      <c r="C256" t="str">
        <f t="shared" si="6"/>
        <v>T4</v>
      </c>
      <c r="D256" t="str">
        <f t="shared" si="7"/>
        <v>Sem 2</v>
      </c>
      <c r="E256" t="s">
        <v>8</v>
      </c>
      <c r="F256" t="s">
        <v>52</v>
      </c>
      <c r="G256" s="2">
        <v>-780</v>
      </c>
    </row>
    <row r="257" spans="1:7" x14ac:dyDescent="0.25">
      <c r="A257" t="s">
        <v>302</v>
      </c>
      <c r="B257" s="1">
        <v>45254</v>
      </c>
      <c r="C257" t="str">
        <f t="shared" si="6"/>
        <v>T4</v>
      </c>
      <c r="D257" t="str">
        <f t="shared" si="7"/>
        <v>Sem 2</v>
      </c>
      <c r="E257" t="s">
        <v>8</v>
      </c>
      <c r="F257" s="3" t="s">
        <v>54</v>
      </c>
      <c r="G257" s="2">
        <v>-500</v>
      </c>
    </row>
    <row r="258" spans="1:7" x14ac:dyDescent="0.25">
      <c r="A258" t="s">
        <v>303</v>
      </c>
      <c r="B258" s="1">
        <v>45255</v>
      </c>
      <c r="C258" t="str">
        <f t="shared" si="6"/>
        <v>T4</v>
      </c>
      <c r="D258" t="str">
        <f t="shared" si="7"/>
        <v>Sem 2</v>
      </c>
      <c r="E258" t="s">
        <v>30</v>
      </c>
      <c r="F258" t="s">
        <v>56</v>
      </c>
      <c r="G258" s="2">
        <v>-450</v>
      </c>
    </row>
    <row r="259" spans="1:7" x14ac:dyDescent="0.25">
      <c r="A259" t="s">
        <v>304</v>
      </c>
      <c r="B259" s="1">
        <v>45255</v>
      </c>
      <c r="C259" t="str">
        <f t="shared" si="6"/>
        <v>T4</v>
      </c>
      <c r="D259" t="str">
        <f t="shared" si="7"/>
        <v>Sem 2</v>
      </c>
      <c r="E259" t="s">
        <v>8</v>
      </c>
      <c r="F259" t="s">
        <v>58</v>
      </c>
      <c r="G259" s="2">
        <v>-5000</v>
      </c>
    </row>
    <row r="260" spans="1:7" x14ac:dyDescent="0.25">
      <c r="A260" t="s">
        <v>305</v>
      </c>
      <c r="B260" s="1">
        <v>45256</v>
      </c>
      <c r="C260" t="str">
        <f t="shared" si="6"/>
        <v>T4</v>
      </c>
      <c r="D260" t="str">
        <f t="shared" si="7"/>
        <v>Sem 2</v>
      </c>
      <c r="E260" t="s">
        <v>60</v>
      </c>
      <c r="F260" t="s">
        <v>336</v>
      </c>
      <c r="G260" s="2">
        <v>-3000</v>
      </c>
    </row>
    <row r="261" spans="1:7" x14ac:dyDescent="0.25">
      <c r="A261" t="s">
        <v>306</v>
      </c>
      <c r="B261" s="1">
        <v>45256</v>
      </c>
      <c r="C261" t="str">
        <f t="shared" si="6"/>
        <v>T4</v>
      </c>
      <c r="D261" t="str">
        <f t="shared" si="7"/>
        <v>Sem 2</v>
      </c>
      <c r="E261" t="s">
        <v>62</v>
      </c>
      <c r="F261" t="s">
        <v>63</v>
      </c>
      <c r="G261" s="2">
        <v>-3250</v>
      </c>
    </row>
    <row r="262" spans="1:7" x14ac:dyDescent="0.25">
      <c r="A262" t="s">
        <v>307</v>
      </c>
      <c r="B262" s="1">
        <v>45257</v>
      </c>
      <c r="C262" t="str">
        <f t="shared" ref="C262:C290" si="8">+CONCATENATE("T",ROUNDUP(MONTH(B262)/3,0))</f>
        <v>T4</v>
      </c>
      <c r="D262" t="str">
        <f t="shared" ref="D262:D290" si="9">+CONCATENATE("Sem"," ",ROUNDUP(MONTH(B262)/6,0))</f>
        <v>Sem 2</v>
      </c>
      <c r="E262" t="s">
        <v>30</v>
      </c>
      <c r="F262" t="s">
        <v>65</v>
      </c>
      <c r="G262" s="2">
        <v>-4000</v>
      </c>
    </row>
    <row r="263" spans="1:7" x14ac:dyDescent="0.25">
      <c r="A263" t="s">
        <v>308</v>
      </c>
      <c r="B263" s="1">
        <v>45257</v>
      </c>
      <c r="C263" t="str">
        <f t="shared" si="8"/>
        <v>T4</v>
      </c>
      <c r="D263" t="str">
        <f t="shared" si="9"/>
        <v>Sem 2</v>
      </c>
      <c r="E263" t="s">
        <v>30</v>
      </c>
      <c r="F263" t="s">
        <v>67</v>
      </c>
      <c r="G263" s="2">
        <v>-2000</v>
      </c>
    </row>
    <row r="264" spans="1:7" x14ac:dyDescent="0.25">
      <c r="A264" t="s">
        <v>309</v>
      </c>
      <c r="B264" s="1">
        <v>45257</v>
      </c>
      <c r="C264" t="str">
        <f t="shared" si="8"/>
        <v>T4</v>
      </c>
      <c r="D264" t="str">
        <f t="shared" si="9"/>
        <v>Sem 2</v>
      </c>
      <c r="E264" t="s">
        <v>69</v>
      </c>
      <c r="F264" s="4" t="s">
        <v>70</v>
      </c>
      <c r="G264" s="5">
        <v>-3500</v>
      </c>
    </row>
    <row r="265" spans="1:7" x14ac:dyDescent="0.25">
      <c r="A265" t="s">
        <v>310</v>
      </c>
      <c r="B265" s="1">
        <v>45257</v>
      </c>
      <c r="C265" t="str">
        <f t="shared" si="8"/>
        <v>T4</v>
      </c>
      <c r="D265" t="str">
        <f t="shared" si="9"/>
        <v>Sem 2</v>
      </c>
      <c r="E265" t="s">
        <v>69</v>
      </c>
      <c r="F265" s="3" t="s">
        <v>72</v>
      </c>
      <c r="G265" s="6">
        <v>-5500</v>
      </c>
    </row>
    <row r="266" spans="1:7" x14ac:dyDescent="0.25">
      <c r="A266" t="s">
        <v>311</v>
      </c>
      <c r="B266" s="1">
        <v>45258</v>
      </c>
      <c r="C266" t="str">
        <f t="shared" si="8"/>
        <v>T4</v>
      </c>
      <c r="D266" t="str">
        <f t="shared" si="9"/>
        <v>Sem 2</v>
      </c>
      <c r="E266" t="s">
        <v>74</v>
      </c>
      <c r="F266" t="s">
        <v>74</v>
      </c>
      <c r="G266" s="2">
        <v>-2000</v>
      </c>
    </row>
    <row r="267" spans="1:7" x14ac:dyDescent="0.25">
      <c r="A267" t="s">
        <v>312</v>
      </c>
      <c r="B267" s="1">
        <v>45258</v>
      </c>
      <c r="C267" t="str">
        <f t="shared" si="8"/>
        <v>T4</v>
      </c>
      <c r="D267" t="str">
        <f t="shared" si="9"/>
        <v>Sem 2</v>
      </c>
      <c r="E267" t="s">
        <v>76</v>
      </c>
      <c r="F267" t="s">
        <v>77</v>
      </c>
      <c r="G267" s="2">
        <v>5000</v>
      </c>
    </row>
    <row r="268" spans="1:7" x14ac:dyDescent="0.25">
      <c r="A268" t="s">
        <v>313</v>
      </c>
      <c r="B268" s="1">
        <v>45258</v>
      </c>
      <c r="C268" t="str">
        <f t="shared" si="8"/>
        <v>T4</v>
      </c>
      <c r="D268" t="str">
        <f t="shared" si="9"/>
        <v>Sem 2</v>
      </c>
      <c r="E268" t="s">
        <v>76</v>
      </c>
      <c r="F268" t="s">
        <v>79</v>
      </c>
      <c r="G268" s="2">
        <v>33500</v>
      </c>
    </row>
    <row r="269" spans="1:7" x14ac:dyDescent="0.25">
      <c r="A269" t="s">
        <v>314</v>
      </c>
      <c r="B269" s="1">
        <v>45264</v>
      </c>
      <c r="C269" t="str">
        <f t="shared" si="8"/>
        <v>T4</v>
      </c>
      <c r="D269" t="str">
        <f t="shared" si="9"/>
        <v>Sem 2</v>
      </c>
      <c r="E269" t="s">
        <v>14</v>
      </c>
      <c r="F269" t="s">
        <v>15</v>
      </c>
      <c r="G269" s="2">
        <v>1000</v>
      </c>
    </row>
    <row r="270" spans="1:7" x14ac:dyDescent="0.25">
      <c r="A270" t="s">
        <v>315</v>
      </c>
      <c r="B270" s="1">
        <v>45265</v>
      </c>
      <c r="C270" t="str">
        <f t="shared" si="8"/>
        <v>T4</v>
      </c>
      <c r="D270" t="str">
        <f t="shared" si="9"/>
        <v>Sem 2</v>
      </c>
      <c r="E270" t="s">
        <v>14</v>
      </c>
      <c r="F270" t="s">
        <v>22</v>
      </c>
      <c r="G270" s="2">
        <v>500</v>
      </c>
    </row>
    <row r="271" spans="1:7" x14ac:dyDescent="0.25">
      <c r="A271" t="s">
        <v>316</v>
      </c>
      <c r="B271" s="1">
        <v>45265</v>
      </c>
      <c r="C271" t="str">
        <f t="shared" si="8"/>
        <v>T4</v>
      </c>
      <c r="D271" t="str">
        <f t="shared" si="9"/>
        <v>Sem 2</v>
      </c>
      <c r="E271" t="s">
        <v>8</v>
      </c>
      <c r="F271" t="s">
        <v>24</v>
      </c>
      <c r="G271" s="2">
        <v>-500</v>
      </c>
    </row>
    <row r="272" spans="1:7" x14ac:dyDescent="0.25">
      <c r="A272" t="s">
        <v>317</v>
      </c>
      <c r="B272" s="1">
        <v>45265</v>
      </c>
      <c r="C272" t="str">
        <f t="shared" si="8"/>
        <v>T4</v>
      </c>
      <c r="D272" t="str">
        <f t="shared" si="9"/>
        <v>Sem 2</v>
      </c>
      <c r="E272" t="s">
        <v>17</v>
      </c>
      <c r="F272" t="s">
        <v>28</v>
      </c>
      <c r="G272" s="2">
        <v>-300</v>
      </c>
    </row>
    <row r="273" spans="1:7" x14ac:dyDescent="0.25">
      <c r="A273" t="s">
        <v>318</v>
      </c>
      <c r="B273" s="1">
        <v>45267</v>
      </c>
      <c r="C273" t="str">
        <f t="shared" si="8"/>
        <v>T4</v>
      </c>
      <c r="D273" t="str">
        <f t="shared" si="9"/>
        <v>Sem 2</v>
      </c>
      <c r="E273" t="s">
        <v>8</v>
      </c>
      <c r="F273" t="s">
        <v>33</v>
      </c>
      <c r="G273" s="2">
        <v>-990</v>
      </c>
    </row>
    <row r="274" spans="1:7" x14ac:dyDescent="0.25">
      <c r="A274" t="s">
        <v>319</v>
      </c>
      <c r="B274" s="1">
        <v>45269</v>
      </c>
      <c r="C274" t="str">
        <f t="shared" si="8"/>
        <v>T4</v>
      </c>
      <c r="D274" t="str">
        <f t="shared" si="9"/>
        <v>Sem 2</v>
      </c>
      <c r="E274" t="s">
        <v>14</v>
      </c>
      <c r="F274" t="s">
        <v>37</v>
      </c>
      <c r="G274" s="2">
        <v>150</v>
      </c>
    </row>
    <row r="275" spans="1:7" x14ac:dyDescent="0.25">
      <c r="A275" t="s">
        <v>320</v>
      </c>
      <c r="B275" s="1">
        <v>45273</v>
      </c>
      <c r="C275" t="str">
        <f t="shared" si="8"/>
        <v>T4</v>
      </c>
      <c r="D275" t="str">
        <f t="shared" si="9"/>
        <v>Sem 2</v>
      </c>
      <c r="E275" t="s">
        <v>30</v>
      </c>
      <c r="F275" t="s">
        <v>39</v>
      </c>
      <c r="G275" s="2">
        <v>-500</v>
      </c>
    </row>
    <row r="276" spans="1:7" x14ac:dyDescent="0.25">
      <c r="A276" t="s">
        <v>321</v>
      </c>
      <c r="B276" s="1">
        <v>45273</v>
      </c>
      <c r="C276" t="str">
        <f t="shared" si="8"/>
        <v>T4</v>
      </c>
      <c r="D276" t="str">
        <f t="shared" si="9"/>
        <v>Sem 2</v>
      </c>
      <c r="E276" t="s">
        <v>30</v>
      </c>
      <c r="F276" t="s">
        <v>47</v>
      </c>
      <c r="G276" s="2">
        <v>-300</v>
      </c>
    </row>
    <row r="277" spans="1:7" x14ac:dyDescent="0.25">
      <c r="A277" t="s">
        <v>322</v>
      </c>
      <c r="B277" s="1">
        <v>45273</v>
      </c>
      <c r="C277" t="str">
        <f t="shared" si="8"/>
        <v>T4</v>
      </c>
      <c r="D277" t="str">
        <f t="shared" si="9"/>
        <v>Sem 2</v>
      </c>
      <c r="E277" t="s">
        <v>30</v>
      </c>
      <c r="F277" t="s">
        <v>49</v>
      </c>
      <c r="G277" s="2">
        <v>-400</v>
      </c>
    </row>
    <row r="278" spans="1:7" x14ac:dyDescent="0.25">
      <c r="A278" t="s">
        <v>323</v>
      </c>
      <c r="B278" s="1">
        <v>45276</v>
      </c>
      <c r="C278" t="str">
        <f t="shared" si="8"/>
        <v>T4</v>
      </c>
      <c r="D278" t="str">
        <f t="shared" si="9"/>
        <v>Sem 2</v>
      </c>
      <c r="E278" t="s">
        <v>8</v>
      </c>
      <c r="F278" t="s">
        <v>9</v>
      </c>
      <c r="G278" s="2">
        <v>-800</v>
      </c>
    </row>
    <row r="279" spans="1:7" x14ac:dyDescent="0.25">
      <c r="A279" t="s">
        <v>324</v>
      </c>
      <c r="B279" s="1">
        <v>45276</v>
      </c>
      <c r="C279" t="str">
        <f t="shared" si="8"/>
        <v>T4</v>
      </c>
      <c r="D279" t="str">
        <f t="shared" si="9"/>
        <v>Sem 2</v>
      </c>
      <c r="E279" t="s">
        <v>8</v>
      </c>
      <c r="F279" t="s">
        <v>52</v>
      </c>
      <c r="G279" s="2">
        <v>-600</v>
      </c>
    </row>
    <row r="280" spans="1:7" x14ac:dyDescent="0.25">
      <c r="A280" t="s">
        <v>325</v>
      </c>
      <c r="B280" s="1">
        <v>45276</v>
      </c>
      <c r="C280" t="str">
        <f t="shared" si="8"/>
        <v>T4</v>
      </c>
      <c r="D280" t="str">
        <f t="shared" si="9"/>
        <v>Sem 2</v>
      </c>
      <c r="E280" t="s">
        <v>30</v>
      </c>
      <c r="F280" t="s">
        <v>56</v>
      </c>
      <c r="G280" s="2">
        <v>-450</v>
      </c>
    </row>
    <row r="281" spans="1:7" x14ac:dyDescent="0.25">
      <c r="A281" t="s">
        <v>326</v>
      </c>
      <c r="B281" s="1">
        <v>45276</v>
      </c>
      <c r="C281" t="str">
        <f t="shared" si="8"/>
        <v>T4</v>
      </c>
      <c r="D281" t="str">
        <f t="shared" si="9"/>
        <v>Sem 2</v>
      </c>
      <c r="E281" t="s">
        <v>8</v>
      </c>
      <c r="F281" t="s">
        <v>58</v>
      </c>
      <c r="G281" s="2">
        <v>-5000</v>
      </c>
    </row>
    <row r="282" spans="1:7" x14ac:dyDescent="0.25">
      <c r="A282" t="s">
        <v>327</v>
      </c>
      <c r="B282" s="1">
        <v>45278</v>
      </c>
      <c r="C282" t="str">
        <f t="shared" si="8"/>
        <v>T4</v>
      </c>
      <c r="D282" t="str">
        <f t="shared" si="9"/>
        <v>Sem 2</v>
      </c>
      <c r="E282" t="s">
        <v>60</v>
      </c>
      <c r="F282" t="s">
        <v>336</v>
      </c>
      <c r="G282" s="2">
        <v>-3000</v>
      </c>
    </row>
    <row r="283" spans="1:7" x14ac:dyDescent="0.25">
      <c r="A283" t="s">
        <v>328</v>
      </c>
      <c r="B283" s="1">
        <v>45279</v>
      </c>
      <c r="C283" t="str">
        <f t="shared" si="8"/>
        <v>T4</v>
      </c>
      <c r="D283" t="str">
        <f t="shared" si="9"/>
        <v>Sem 2</v>
      </c>
      <c r="E283" t="s">
        <v>62</v>
      </c>
      <c r="F283" t="s">
        <v>63</v>
      </c>
      <c r="G283" s="2">
        <v>-3250</v>
      </c>
    </row>
    <row r="284" spans="1:7" x14ac:dyDescent="0.25">
      <c r="A284" t="s">
        <v>329</v>
      </c>
      <c r="B284" s="1">
        <v>45279</v>
      </c>
      <c r="C284" t="str">
        <f t="shared" si="8"/>
        <v>T4</v>
      </c>
      <c r="D284" t="str">
        <f t="shared" si="9"/>
        <v>Sem 2</v>
      </c>
      <c r="E284" t="s">
        <v>30</v>
      </c>
      <c r="F284" t="s">
        <v>65</v>
      </c>
      <c r="G284" s="2">
        <v>-4000</v>
      </c>
    </row>
    <row r="285" spans="1:7" x14ac:dyDescent="0.25">
      <c r="A285" t="s">
        <v>330</v>
      </c>
      <c r="B285" s="1">
        <v>45280</v>
      </c>
      <c r="C285" t="str">
        <f t="shared" si="8"/>
        <v>T4</v>
      </c>
      <c r="D285" t="str">
        <f t="shared" si="9"/>
        <v>Sem 2</v>
      </c>
      <c r="E285" t="s">
        <v>30</v>
      </c>
      <c r="F285" t="s">
        <v>67</v>
      </c>
      <c r="G285" s="2">
        <v>-2000</v>
      </c>
    </row>
    <row r="286" spans="1:7" x14ac:dyDescent="0.25">
      <c r="A286" t="s">
        <v>331</v>
      </c>
      <c r="B286" s="1">
        <v>45280</v>
      </c>
      <c r="C286" t="str">
        <f t="shared" si="8"/>
        <v>T4</v>
      </c>
      <c r="D286" t="str">
        <f t="shared" si="9"/>
        <v>Sem 2</v>
      </c>
      <c r="E286" t="s">
        <v>69</v>
      </c>
      <c r="F286" s="4" t="s">
        <v>70</v>
      </c>
      <c r="G286" s="5">
        <v>-3500</v>
      </c>
    </row>
    <row r="287" spans="1:7" x14ac:dyDescent="0.25">
      <c r="A287" t="s">
        <v>332</v>
      </c>
      <c r="B287" s="1">
        <v>45280</v>
      </c>
      <c r="C287" t="str">
        <f t="shared" si="8"/>
        <v>T4</v>
      </c>
      <c r="D287" t="str">
        <f t="shared" si="9"/>
        <v>Sem 2</v>
      </c>
      <c r="E287" t="s">
        <v>69</v>
      </c>
      <c r="F287" s="3" t="s">
        <v>72</v>
      </c>
      <c r="G287" s="6">
        <v>-5500</v>
      </c>
    </row>
    <row r="288" spans="1:7" x14ac:dyDescent="0.25">
      <c r="A288" t="s">
        <v>333</v>
      </c>
      <c r="B288" s="1">
        <v>45280</v>
      </c>
      <c r="C288" t="str">
        <f t="shared" si="8"/>
        <v>T4</v>
      </c>
      <c r="D288" t="str">
        <f t="shared" si="9"/>
        <v>Sem 2</v>
      </c>
      <c r="E288" t="s">
        <v>74</v>
      </c>
      <c r="F288" t="s">
        <v>74</v>
      </c>
      <c r="G288" s="2">
        <v>-3000</v>
      </c>
    </row>
    <row r="289" spans="1:7" x14ac:dyDescent="0.25">
      <c r="A289" t="s">
        <v>334</v>
      </c>
      <c r="B289" s="1">
        <v>45281</v>
      </c>
      <c r="C289" t="str">
        <f t="shared" si="8"/>
        <v>T4</v>
      </c>
      <c r="D289" t="str">
        <f t="shared" si="9"/>
        <v>Sem 2</v>
      </c>
      <c r="E289" t="s">
        <v>76</v>
      </c>
      <c r="F289" t="s">
        <v>77</v>
      </c>
      <c r="G289" s="2">
        <v>6000</v>
      </c>
    </row>
    <row r="290" spans="1:7" x14ac:dyDescent="0.25">
      <c r="A290" t="s">
        <v>335</v>
      </c>
      <c r="B290" s="1">
        <v>45281</v>
      </c>
      <c r="C290" t="str">
        <f t="shared" si="8"/>
        <v>T4</v>
      </c>
      <c r="D290" t="str">
        <f t="shared" si="9"/>
        <v>Sem 2</v>
      </c>
      <c r="E290" t="s">
        <v>76</v>
      </c>
      <c r="F290" t="s">
        <v>79</v>
      </c>
      <c r="G290" s="2">
        <v>54500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J42"/>
  <sheetViews>
    <sheetView workbookViewId="0">
      <selection activeCell="F15" sqref="F15"/>
    </sheetView>
  </sheetViews>
  <sheetFormatPr baseColWidth="10" defaultRowHeight="15" x14ac:dyDescent="0.25"/>
  <cols>
    <col min="1" max="1" width="25.42578125" bestFit="1" customWidth="1"/>
    <col min="2" max="2" width="16.28515625" bestFit="1" customWidth="1"/>
    <col min="4" max="4" width="27.42578125" customWidth="1"/>
    <col min="5" max="5" width="17.5703125" bestFit="1" customWidth="1"/>
    <col min="6" max="6" width="16.28515625" bestFit="1" customWidth="1"/>
    <col min="7" max="7" width="15.7109375" customWidth="1"/>
    <col min="8" max="8" width="17.5703125" bestFit="1" customWidth="1"/>
    <col min="9" max="9" width="16.28515625" bestFit="1" customWidth="1"/>
    <col min="12" max="12" width="17.5703125" bestFit="1" customWidth="1"/>
    <col min="13" max="13" width="16.28515625" bestFit="1" customWidth="1"/>
    <col min="16" max="16" width="17.5703125" bestFit="1" customWidth="1"/>
    <col min="17" max="17" width="16.28515625" bestFit="1" customWidth="1"/>
    <col min="20" max="20" width="19.140625" bestFit="1" customWidth="1"/>
    <col min="21" max="21" width="16.28515625" bestFit="1" customWidth="1"/>
    <col min="23" max="23" width="17.5703125" bestFit="1" customWidth="1"/>
    <col min="24" max="24" width="16.28515625" bestFit="1" customWidth="1"/>
    <col min="26" max="26" width="17.5703125" bestFit="1" customWidth="1"/>
    <col min="27" max="27" width="16.28515625" bestFit="1" customWidth="1"/>
    <col min="30" max="30" width="17.5703125" bestFit="1" customWidth="1"/>
    <col min="31" max="31" width="16.28515625" bestFit="1" customWidth="1"/>
    <col min="39" max="40" width="17.5703125" bestFit="1" customWidth="1"/>
    <col min="44" max="44" width="12.7109375" bestFit="1" customWidth="1"/>
    <col min="48" max="48" width="17.5703125" bestFit="1" customWidth="1"/>
    <col min="49" max="49" width="18.5703125" bestFit="1" customWidth="1"/>
    <col min="57" max="57" width="28.28515625" bestFit="1" customWidth="1"/>
    <col min="58" max="58" width="16.28515625" bestFit="1" customWidth="1"/>
    <col min="61" max="61" width="36.85546875" bestFit="1" customWidth="1"/>
  </cols>
  <sheetData>
    <row r="2" spans="1:62" x14ac:dyDescent="0.25">
      <c r="A2" t="s">
        <v>337</v>
      </c>
      <c r="E2" t="s">
        <v>341</v>
      </c>
      <c r="H2" t="s">
        <v>343</v>
      </c>
      <c r="L2" t="s">
        <v>62</v>
      </c>
      <c r="P2" t="s">
        <v>14</v>
      </c>
      <c r="T2" t="s">
        <v>353</v>
      </c>
      <c r="W2" t="s">
        <v>354</v>
      </c>
      <c r="X2" s="9">
        <f>+(X7+X14+X20)-X27</f>
        <v>225330</v>
      </c>
      <c r="Z2" t="s">
        <v>62</v>
      </c>
      <c r="AD2" t="s">
        <v>355</v>
      </c>
      <c r="AM2" s="7" t="s">
        <v>4</v>
      </c>
      <c r="AN2" t="s">
        <v>382</v>
      </c>
    </row>
    <row r="3" spans="1:62" x14ac:dyDescent="0.25">
      <c r="A3" s="7" t="s">
        <v>338</v>
      </c>
      <c r="B3" t="s">
        <v>340</v>
      </c>
      <c r="E3" s="7" t="s">
        <v>338</v>
      </c>
      <c r="F3" t="s">
        <v>340</v>
      </c>
      <c r="H3" s="7" t="s">
        <v>338</v>
      </c>
      <c r="I3" t="s">
        <v>340</v>
      </c>
      <c r="L3" s="7" t="s">
        <v>338</v>
      </c>
      <c r="M3" t="s">
        <v>340</v>
      </c>
      <c r="P3" s="7" t="s">
        <v>338</v>
      </c>
      <c r="Q3" t="s">
        <v>340</v>
      </c>
      <c r="T3" s="7" t="s">
        <v>338</v>
      </c>
      <c r="U3" t="s">
        <v>340</v>
      </c>
      <c r="W3" s="7" t="s">
        <v>338</v>
      </c>
      <c r="X3" t="s">
        <v>340</v>
      </c>
      <c r="Z3" s="7" t="s">
        <v>338</v>
      </c>
      <c r="AA3" t="s">
        <v>340</v>
      </c>
      <c r="AI3" t="s">
        <v>350</v>
      </c>
    </row>
    <row r="4" spans="1:62" x14ac:dyDescent="0.25">
      <c r="A4" s="8" t="s">
        <v>76</v>
      </c>
      <c r="B4" s="9">
        <v>522100</v>
      </c>
      <c r="E4" s="8" t="s">
        <v>69</v>
      </c>
      <c r="F4" s="9">
        <v>-118500</v>
      </c>
      <c r="H4" s="8" t="s">
        <v>8</v>
      </c>
      <c r="I4" s="9">
        <v>-101720</v>
      </c>
      <c r="L4" s="8" t="s">
        <v>62</v>
      </c>
      <c r="M4" s="9">
        <v>-39000</v>
      </c>
      <c r="P4" s="8" t="s">
        <v>14</v>
      </c>
      <c r="Q4" s="9">
        <v>18800</v>
      </c>
      <c r="T4" s="8" t="s">
        <v>11</v>
      </c>
      <c r="U4" s="23">
        <v>39000</v>
      </c>
      <c r="W4" s="8" t="s">
        <v>8</v>
      </c>
      <c r="X4" s="23">
        <v>-101720</v>
      </c>
      <c r="Z4" s="8" t="s">
        <v>62</v>
      </c>
      <c r="AA4" s="23">
        <v>-39000</v>
      </c>
      <c r="AD4" s="7" t="s">
        <v>338</v>
      </c>
      <c r="AE4" t="s">
        <v>340</v>
      </c>
      <c r="AH4" t="s">
        <v>368</v>
      </c>
      <c r="AI4" s="25">
        <v>0.3</v>
      </c>
      <c r="AJ4" t="s">
        <v>369</v>
      </c>
      <c r="AM4" s="7" t="s">
        <v>338</v>
      </c>
      <c r="AN4" t="s">
        <v>340</v>
      </c>
      <c r="AR4" t="s">
        <v>383</v>
      </c>
      <c r="AS4" t="s">
        <v>384</v>
      </c>
      <c r="BE4" t="s">
        <v>390</v>
      </c>
    </row>
    <row r="5" spans="1:62" x14ac:dyDescent="0.25">
      <c r="A5" s="8" t="s">
        <v>74</v>
      </c>
      <c r="B5" s="9">
        <v>-31500</v>
      </c>
      <c r="E5" s="8" t="s">
        <v>339</v>
      </c>
      <c r="F5" s="9">
        <v>-118500</v>
      </c>
      <c r="H5" s="8" t="s">
        <v>339</v>
      </c>
      <c r="I5" s="9">
        <v>-101720</v>
      </c>
      <c r="L5" s="8" t="s">
        <v>339</v>
      </c>
      <c r="M5" s="9">
        <v>-39000</v>
      </c>
      <c r="P5" s="8" t="s">
        <v>339</v>
      </c>
      <c r="Q5" s="9">
        <v>18800</v>
      </c>
      <c r="T5" s="8" t="s">
        <v>60</v>
      </c>
      <c r="U5" s="23">
        <v>-36000</v>
      </c>
      <c r="W5" s="8" t="s">
        <v>339</v>
      </c>
      <c r="X5" s="23">
        <v>-101720</v>
      </c>
      <c r="Z5" s="8" t="s">
        <v>339</v>
      </c>
      <c r="AA5" s="23">
        <v>-39000</v>
      </c>
      <c r="AD5" s="8" t="s">
        <v>356</v>
      </c>
      <c r="AE5" s="23">
        <v>35450</v>
      </c>
      <c r="AH5" t="s">
        <v>370</v>
      </c>
      <c r="AI5" s="24">
        <f>+AE5*(1-$AI$4)</f>
        <v>24815</v>
      </c>
      <c r="AM5" s="8" t="s">
        <v>356</v>
      </c>
      <c r="AN5" s="23">
        <v>33000</v>
      </c>
      <c r="AQ5" t="s">
        <v>370</v>
      </c>
      <c r="AR5" s="24">
        <v>33000</v>
      </c>
      <c r="AV5" t="s">
        <v>385</v>
      </c>
      <c r="AZ5" t="s">
        <v>386</v>
      </c>
    </row>
    <row r="6" spans="1:62" x14ac:dyDescent="0.25">
      <c r="A6" s="8" t="s">
        <v>339</v>
      </c>
      <c r="B6" s="9">
        <v>490600</v>
      </c>
      <c r="T6" s="8" t="s">
        <v>339</v>
      </c>
      <c r="U6" s="23">
        <v>3000</v>
      </c>
      <c r="AD6" s="8" t="s">
        <v>357</v>
      </c>
      <c r="AE6" s="23">
        <v>7160</v>
      </c>
      <c r="AH6" t="s">
        <v>371</v>
      </c>
      <c r="AI6" s="24">
        <f t="shared" ref="AI6:AI16" si="0">+AE6*(1-$AI$4)</f>
        <v>5012</v>
      </c>
      <c r="AJ6" s="26">
        <f>+(AI6/AI5)-1</f>
        <v>-0.7980253878702398</v>
      </c>
      <c r="AM6" s="8" t="s">
        <v>357</v>
      </c>
      <c r="AN6" s="23">
        <v>37500</v>
      </c>
      <c r="AQ6" t="s">
        <v>371</v>
      </c>
      <c r="AR6" s="24">
        <v>37500</v>
      </c>
      <c r="AS6" s="12">
        <f>+(AR6/AR5)-1</f>
        <v>0.13636363636363646</v>
      </c>
      <c r="BE6" s="7" t="s">
        <v>338</v>
      </c>
      <c r="BF6" t="s">
        <v>340</v>
      </c>
    </row>
    <row r="7" spans="1:62" ht="16.5" x14ac:dyDescent="0.3">
      <c r="X7" s="24">
        <f>+GETPIVOTDATA("Importe",$W$3)*-1</f>
        <v>101720</v>
      </c>
      <c r="AA7" s="24">
        <f>+GETPIVOTDATA("Importe",$Z$3)*-1</f>
        <v>39000</v>
      </c>
      <c r="AD7" s="8" t="s">
        <v>358</v>
      </c>
      <c r="AE7" s="23">
        <v>17160</v>
      </c>
      <c r="AH7" t="s">
        <v>372</v>
      </c>
      <c r="AI7" s="24">
        <f t="shared" si="0"/>
        <v>12012</v>
      </c>
      <c r="AJ7" s="26">
        <f t="shared" ref="AJ7:AJ16" si="1">+(AI7/AI6)-1</f>
        <v>1.3966480446927374</v>
      </c>
      <c r="AM7" s="8" t="s">
        <v>358</v>
      </c>
      <c r="AN7" s="23">
        <v>47500</v>
      </c>
      <c r="AQ7" t="s">
        <v>372</v>
      </c>
      <c r="AR7" s="24">
        <v>47500</v>
      </c>
      <c r="AS7" s="12">
        <f t="shared" ref="AS7:AS16" si="2">+(AR7/AR6)-1</f>
        <v>0.26666666666666661</v>
      </c>
      <c r="AV7" s="20">
        <v>0.75845902975947821</v>
      </c>
      <c r="AW7" s="13">
        <v>0.24154097024052179</v>
      </c>
      <c r="AZ7" s="20">
        <v>0.35951895637994291</v>
      </c>
      <c r="BA7" s="13">
        <v>0.64048104362005709</v>
      </c>
      <c r="BE7" s="8" t="s">
        <v>43</v>
      </c>
      <c r="BF7" s="23">
        <v>-5500</v>
      </c>
      <c r="BI7" t="str">
        <f>+BE7</f>
        <v>Capacitación a los Vendedores</v>
      </c>
      <c r="BJ7">
        <f>+IF(BF7&gt; 0, BF7, BF7 * -1)</f>
        <v>5500</v>
      </c>
    </row>
    <row r="8" spans="1:62" x14ac:dyDescent="0.25">
      <c r="H8" t="s">
        <v>342</v>
      </c>
      <c r="L8" t="s">
        <v>11</v>
      </c>
      <c r="P8" t="s">
        <v>17</v>
      </c>
      <c r="U8" s="24">
        <f>+GETPIVOTDATA("Importe",$T$3)</f>
        <v>3000</v>
      </c>
      <c r="AD8" s="8" t="s">
        <v>359</v>
      </c>
      <c r="AE8" s="23">
        <v>15760</v>
      </c>
      <c r="AH8" t="s">
        <v>373</v>
      </c>
      <c r="AI8" s="24">
        <f t="shared" si="0"/>
        <v>11032</v>
      </c>
      <c r="AJ8" s="26">
        <f t="shared" si="1"/>
        <v>-8.1585081585081598E-2</v>
      </c>
      <c r="AM8" s="8" t="s">
        <v>359</v>
      </c>
      <c r="AN8" s="23">
        <v>43500</v>
      </c>
      <c r="AQ8" t="s">
        <v>373</v>
      </c>
      <c r="AR8" s="24">
        <v>43500</v>
      </c>
      <c r="AS8" s="12">
        <f t="shared" si="2"/>
        <v>-8.4210526315789513E-2</v>
      </c>
      <c r="BE8" s="8" t="s">
        <v>52</v>
      </c>
      <c r="BF8" s="23">
        <v>-6390</v>
      </c>
      <c r="BI8" t="str">
        <f>+BE8</f>
        <v>Comisión por Ventas</v>
      </c>
      <c r="BJ8">
        <f>+IF(BF8&gt; 0, BF8, BF8 * -1)</f>
        <v>6390</v>
      </c>
    </row>
    <row r="9" spans="1:62" x14ac:dyDescent="0.25">
      <c r="H9" s="7" t="s">
        <v>338</v>
      </c>
      <c r="I9" t="s">
        <v>340</v>
      </c>
      <c r="L9" s="7" t="s">
        <v>338</v>
      </c>
      <c r="M9" t="s">
        <v>340</v>
      </c>
      <c r="P9" s="7" t="s">
        <v>338</v>
      </c>
      <c r="Q9" t="s">
        <v>340</v>
      </c>
      <c r="AD9" s="8" t="s">
        <v>360</v>
      </c>
      <c r="AE9" s="23">
        <v>15660</v>
      </c>
      <c r="AH9" t="s">
        <v>374</v>
      </c>
      <c r="AI9" s="24">
        <f t="shared" si="0"/>
        <v>10962</v>
      </c>
      <c r="AJ9" s="26">
        <f t="shared" si="1"/>
        <v>-6.3451776649746661E-3</v>
      </c>
      <c r="AM9" s="8" t="s">
        <v>360</v>
      </c>
      <c r="AN9" s="23">
        <v>43500</v>
      </c>
      <c r="AQ9" t="s">
        <v>374</v>
      </c>
      <c r="AR9" s="24">
        <v>43500</v>
      </c>
      <c r="AS9" s="12">
        <f t="shared" si="2"/>
        <v>0</v>
      </c>
      <c r="BE9" s="8" t="s">
        <v>41</v>
      </c>
      <c r="BF9" s="23">
        <v>-1100</v>
      </c>
      <c r="BI9" t="str">
        <f>+BE9</f>
        <v>Consultoría</v>
      </c>
      <c r="BJ9">
        <f>+IF(BF9&gt; 0, BF9, BF9 * -1)</f>
        <v>1100</v>
      </c>
    </row>
    <row r="10" spans="1:62" x14ac:dyDescent="0.25">
      <c r="H10" s="8" t="s">
        <v>30</v>
      </c>
      <c r="I10" s="9">
        <v>-94000</v>
      </c>
      <c r="L10" s="8" t="s">
        <v>11</v>
      </c>
      <c r="M10" s="9">
        <v>39000</v>
      </c>
      <c r="P10" s="8" t="s">
        <v>17</v>
      </c>
      <c r="Q10" s="9">
        <v>-5200</v>
      </c>
      <c r="W10" s="7" t="s">
        <v>338</v>
      </c>
      <c r="X10" t="s">
        <v>340</v>
      </c>
      <c r="AD10" s="8" t="s">
        <v>361</v>
      </c>
      <c r="AE10" s="23">
        <v>4660</v>
      </c>
      <c r="AH10" t="s">
        <v>375</v>
      </c>
      <c r="AI10" s="24">
        <f t="shared" si="0"/>
        <v>3262</v>
      </c>
      <c r="AJ10" s="26">
        <f t="shared" si="1"/>
        <v>-0.70242656449553009</v>
      </c>
      <c r="AM10" s="8" t="s">
        <v>361</v>
      </c>
      <c r="AN10" s="23">
        <v>34000</v>
      </c>
      <c r="AQ10" t="s">
        <v>375</v>
      </c>
      <c r="AR10" s="24">
        <v>34000</v>
      </c>
      <c r="AS10" s="12">
        <f t="shared" si="2"/>
        <v>-0.2183908045977011</v>
      </c>
      <c r="AV10" t="s">
        <v>389</v>
      </c>
      <c r="BE10" s="8" t="s">
        <v>54</v>
      </c>
      <c r="BF10" s="23">
        <v>-1400</v>
      </c>
      <c r="BI10" t="str">
        <f>+BE10</f>
        <v>Investigación de Mercado</v>
      </c>
      <c r="BJ10">
        <f>+IF(BF10&gt; 0, BF10, BF10 * -1)</f>
        <v>1400</v>
      </c>
    </row>
    <row r="11" spans="1:62" x14ac:dyDescent="0.25">
      <c r="H11" s="8" t="s">
        <v>339</v>
      </c>
      <c r="I11" s="9">
        <v>-94000</v>
      </c>
      <c r="L11" s="8" t="s">
        <v>339</v>
      </c>
      <c r="M11" s="9">
        <v>39000</v>
      </c>
      <c r="P11" s="8" t="s">
        <v>339</v>
      </c>
      <c r="Q11" s="9">
        <v>-5200</v>
      </c>
      <c r="W11" s="8" t="s">
        <v>30</v>
      </c>
      <c r="X11" s="23">
        <v>-94000</v>
      </c>
      <c r="AD11" s="8" t="s">
        <v>362</v>
      </c>
      <c r="AE11" s="23">
        <v>160</v>
      </c>
      <c r="AH11" t="s">
        <v>376</v>
      </c>
      <c r="AI11" s="24">
        <f t="shared" si="0"/>
        <v>112</v>
      </c>
      <c r="AJ11" s="26">
        <f t="shared" si="1"/>
        <v>-0.96566523605150212</v>
      </c>
      <c r="AM11" s="8" t="s">
        <v>362</v>
      </c>
      <c r="AN11" s="23">
        <v>33100</v>
      </c>
      <c r="AQ11" t="s">
        <v>376</v>
      </c>
      <c r="AR11" s="24">
        <v>33100</v>
      </c>
      <c r="AS11" s="12">
        <f t="shared" si="2"/>
        <v>-2.6470588235294135E-2</v>
      </c>
      <c r="BE11" s="8" t="s">
        <v>58</v>
      </c>
      <c r="BF11" s="23">
        <v>-60000</v>
      </c>
      <c r="BI11" t="str">
        <f>+BE11</f>
        <v>Pago a los Vendedores</v>
      </c>
      <c r="BJ11">
        <f>+IF(BF11&gt; 0, BF11, BF11 * -1)</f>
        <v>60000</v>
      </c>
    </row>
    <row r="12" spans="1:62" x14ac:dyDescent="0.25">
      <c r="W12" s="8" t="s">
        <v>339</v>
      </c>
      <c r="X12" s="23">
        <v>-94000</v>
      </c>
      <c r="AD12" s="8" t="s">
        <v>363</v>
      </c>
      <c r="AE12" s="23">
        <v>260</v>
      </c>
      <c r="AH12" t="s">
        <v>377</v>
      </c>
      <c r="AI12" s="24">
        <f t="shared" si="0"/>
        <v>182</v>
      </c>
      <c r="AJ12" s="26">
        <f t="shared" si="1"/>
        <v>0.625</v>
      </c>
      <c r="AM12" s="8" t="s">
        <v>363</v>
      </c>
      <c r="AN12" s="23">
        <v>29500</v>
      </c>
      <c r="AQ12" t="s">
        <v>377</v>
      </c>
      <c r="AR12" s="24">
        <v>29500</v>
      </c>
      <c r="AS12" s="12">
        <f t="shared" si="2"/>
        <v>-0.10876132930513593</v>
      </c>
      <c r="AV12" s="7" t="s">
        <v>4</v>
      </c>
      <c r="AW12" t="s">
        <v>69</v>
      </c>
      <c r="BE12" s="8" t="s">
        <v>20</v>
      </c>
      <c r="BF12" s="23">
        <v>-2800</v>
      </c>
      <c r="BI12" t="str">
        <f>+BE12</f>
        <v>Publicidad por Instagram</v>
      </c>
      <c r="BJ12">
        <f>+IF(BF12&gt; 0, BF12, BF12 * -1)</f>
        <v>2800</v>
      </c>
    </row>
    <row r="13" spans="1:62" x14ac:dyDescent="0.25">
      <c r="AD13" s="8" t="s">
        <v>364</v>
      </c>
      <c r="AE13" s="23">
        <v>15160</v>
      </c>
      <c r="AH13" t="s">
        <v>378</v>
      </c>
      <c r="AI13" s="24">
        <f t="shared" si="0"/>
        <v>10612</v>
      </c>
      <c r="AJ13" s="26">
        <f t="shared" si="1"/>
        <v>57.307692307692307</v>
      </c>
      <c r="AM13" s="8" t="s">
        <v>364</v>
      </c>
      <c r="AN13" s="23">
        <v>47500</v>
      </c>
      <c r="AQ13" t="s">
        <v>378</v>
      </c>
      <c r="AR13" s="24">
        <v>47500</v>
      </c>
      <c r="AS13" s="12">
        <f t="shared" si="2"/>
        <v>0.61016949152542366</v>
      </c>
      <c r="BE13" s="8" t="s">
        <v>33</v>
      </c>
      <c r="BF13" s="23">
        <v>-10480</v>
      </c>
      <c r="BI13" t="str">
        <f>+BE13</f>
        <v>Publicidad por Radio y TV</v>
      </c>
      <c r="BJ13">
        <f>+IF(BF13&gt; 0, BF13, BF13 * -1)</f>
        <v>10480</v>
      </c>
    </row>
    <row r="14" spans="1:62" x14ac:dyDescent="0.25">
      <c r="L14" t="s">
        <v>60</v>
      </c>
      <c r="X14" s="24">
        <f>+GETPIVOTDATA("Importe",$W$10)*-1</f>
        <v>94000</v>
      </c>
      <c r="AD14" s="8" t="s">
        <v>365</v>
      </c>
      <c r="AE14" s="23">
        <v>14110</v>
      </c>
      <c r="AH14" t="s">
        <v>379</v>
      </c>
      <c r="AI14" s="24">
        <f t="shared" si="0"/>
        <v>9877</v>
      </c>
      <c r="AJ14" s="26">
        <f t="shared" si="1"/>
        <v>-6.9261213720316572E-2</v>
      </c>
      <c r="AM14" s="8" t="s">
        <v>365</v>
      </c>
      <c r="AN14" s="23">
        <v>47500</v>
      </c>
      <c r="AQ14" t="s">
        <v>379</v>
      </c>
      <c r="AR14" s="24">
        <v>47500</v>
      </c>
      <c r="AS14" s="12">
        <f t="shared" si="2"/>
        <v>0</v>
      </c>
      <c r="AV14" s="7" t="s">
        <v>338</v>
      </c>
      <c r="AW14" t="s">
        <v>340</v>
      </c>
      <c r="AY14" t="s">
        <v>388</v>
      </c>
      <c r="AZ14" t="s">
        <v>387</v>
      </c>
      <c r="BA14" t="s">
        <v>384</v>
      </c>
      <c r="BE14" s="8" t="s">
        <v>9</v>
      </c>
      <c r="BF14" s="23">
        <v>-8150</v>
      </c>
      <c r="BI14" t="str">
        <f>+BE14</f>
        <v>Publicidad por Youtube</v>
      </c>
      <c r="BJ14">
        <f>+IF(BF14&gt; 0, BF14, BF14 * -1)</f>
        <v>8150</v>
      </c>
    </row>
    <row r="15" spans="1:62" x14ac:dyDescent="0.25">
      <c r="L15" s="7" t="s">
        <v>338</v>
      </c>
      <c r="M15" t="s">
        <v>340</v>
      </c>
      <c r="AD15" s="8" t="s">
        <v>366</v>
      </c>
      <c r="AE15" s="23">
        <v>380</v>
      </c>
      <c r="AH15" t="s">
        <v>380</v>
      </c>
      <c r="AI15" s="24">
        <f t="shared" si="0"/>
        <v>266</v>
      </c>
      <c r="AJ15" s="26">
        <f t="shared" si="1"/>
        <v>-0.97306874557051737</v>
      </c>
      <c r="AM15" s="8" t="s">
        <v>366</v>
      </c>
      <c r="AN15" s="23">
        <v>36500</v>
      </c>
      <c r="AQ15" t="s">
        <v>380</v>
      </c>
      <c r="AR15" s="24">
        <v>36500</v>
      </c>
      <c r="AS15" s="12">
        <f t="shared" si="2"/>
        <v>-0.23157894736842111</v>
      </c>
      <c r="AV15" s="8" t="s">
        <v>356</v>
      </c>
      <c r="AW15" s="23">
        <v>-9000</v>
      </c>
      <c r="AY15" t="s">
        <v>370</v>
      </c>
      <c r="AZ15" s="24">
        <f>-9000*-1</f>
        <v>9000</v>
      </c>
      <c r="BC15" s="24"/>
      <c r="BE15" s="8" t="s">
        <v>24</v>
      </c>
      <c r="BF15" s="23">
        <v>-5900</v>
      </c>
      <c r="BI15" t="str">
        <f>+BE15</f>
        <v>Relaciones Públicas</v>
      </c>
      <c r="BJ15">
        <f>+IF(BF15&gt; 0, BF15, BF15 * -1)</f>
        <v>5900</v>
      </c>
    </row>
    <row r="16" spans="1:62" x14ac:dyDescent="0.25">
      <c r="L16" s="8" t="s">
        <v>60</v>
      </c>
      <c r="M16" s="9">
        <v>-36000</v>
      </c>
      <c r="W16" s="7" t="s">
        <v>338</v>
      </c>
      <c r="X16" t="s">
        <v>340</v>
      </c>
      <c r="AD16" s="8" t="s">
        <v>367</v>
      </c>
      <c r="AE16" s="23">
        <v>28060</v>
      </c>
      <c r="AH16" t="s">
        <v>381</v>
      </c>
      <c r="AI16" s="24">
        <f t="shared" si="0"/>
        <v>19642</v>
      </c>
      <c r="AJ16" s="26">
        <f t="shared" si="1"/>
        <v>72.84210526315789</v>
      </c>
      <c r="AM16" s="8" t="s">
        <v>367</v>
      </c>
      <c r="AN16" s="23">
        <v>57500</v>
      </c>
      <c r="AQ16" t="s">
        <v>381</v>
      </c>
      <c r="AR16" s="24">
        <v>57500</v>
      </c>
      <c r="AS16" s="12">
        <f t="shared" si="2"/>
        <v>0.57534246575342474</v>
      </c>
      <c r="AV16" s="8" t="s">
        <v>357</v>
      </c>
      <c r="AW16" s="23">
        <v>-10000</v>
      </c>
      <c r="AY16" t="s">
        <v>371</v>
      </c>
      <c r="AZ16" s="24">
        <f>-10000*-1</f>
        <v>10000</v>
      </c>
      <c r="BA16" s="12">
        <f>+(AZ16/AZ15)-1</f>
        <v>0.11111111111111116</v>
      </c>
      <c r="BC16" s="24"/>
      <c r="BI16">
        <f>+BE16</f>
        <v>0</v>
      </c>
      <c r="BJ16">
        <f>+IF(BF16&gt; 0, BF16, BF16 * -1)</f>
        <v>0</v>
      </c>
    </row>
    <row r="17" spans="4:62" x14ac:dyDescent="0.25">
      <c r="L17" s="8" t="s">
        <v>339</v>
      </c>
      <c r="M17" s="9">
        <v>-36000</v>
      </c>
      <c r="W17" s="8" t="s">
        <v>60</v>
      </c>
      <c r="X17" s="23">
        <v>-36000</v>
      </c>
      <c r="AD17" s="8" t="s">
        <v>339</v>
      </c>
      <c r="AE17" s="23">
        <v>153980</v>
      </c>
      <c r="AM17" s="8" t="s">
        <v>339</v>
      </c>
      <c r="AN17" s="23">
        <v>490600</v>
      </c>
      <c r="AV17" s="8" t="s">
        <v>358</v>
      </c>
      <c r="AW17" s="23">
        <v>-10000</v>
      </c>
      <c r="AY17" t="s">
        <v>372</v>
      </c>
      <c r="AZ17" s="24">
        <f>-10000*-1</f>
        <v>10000</v>
      </c>
      <c r="BA17" s="12">
        <f t="shared" ref="BA17:BA26" si="3">+(AZ17/AZ16)-1</f>
        <v>0</v>
      </c>
      <c r="BC17" s="24"/>
      <c r="BI17">
        <f>+BE17</f>
        <v>0</v>
      </c>
      <c r="BJ17">
        <f>+IF(BF17&gt; 0, BF17, BF17 * -1)</f>
        <v>0</v>
      </c>
    </row>
    <row r="18" spans="4:62" x14ac:dyDescent="0.25">
      <c r="W18" s="8" t="s">
        <v>339</v>
      </c>
      <c r="X18" s="23">
        <v>-36000</v>
      </c>
      <c r="AV18" s="8" t="s">
        <v>359</v>
      </c>
      <c r="AW18" s="23">
        <v>-9000</v>
      </c>
      <c r="AY18" t="s">
        <v>373</v>
      </c>
      <c r="AZ18" s="24">
        <f>-9000*-1</f>
        <v>9000</v>
      </c>
      <c r="BA18" s="12">
        <f t="shared" si="3"/>
        <v>-9.9999999999999978E-2</v>
      </c>
      <c r="BC18" s="24"/>
      <c r="BI18">
        <f>+BE18</f>
        <v>0</v>
      </c>
      <c r="BJ18">
        <f>+IF(BF18&gt; 0, BF18, BF18 * -1)</f>
        <v>0</v>
      </c>
    </row>
    <row r="19" spans="4:62" x14ac:dyDescent="0.25">
      <c r="AV19" s="8" t="s">
        <v>360</v>
      </c>
      <c r="AW19" s="23">
        <v>-9000</v>
      </c>
      <c r="AY19" t="s">
        <v>374</v>
      </c>
      <c r="AZ19" s="24">
        <f>-9000*-1</f>
        <v>9000</v>
      </c>
      <c r="BA19" s="12">
        <f t="shared" si="3"/>
        <v>0</v>
      </c>
      <c r="BC19" s="24"/>
      <c r="BI19">
        <f>+BE19</f>
        <v>0</v>
      </c>
      <c r="BJ19">
        <f>+IF(BF19&gt; 0, BF19, BF19 * -1)</f>
        <v>0</v>
      </c>
    </row>
    <row r="20" spans="4:62" x14ac:dyDescent="0.25">
      <c r="X20" s="24">
        <f>+GETPIVOTDATA("Importe",$W$16)*-1</f>
        <v>36000</v>
      </c>
      <c r="AV20" s="8" t="s">
        <v>361</v>
      </c>
      <c r="AW20" s="23">
        <v>-10500</v>
      </c>
      <c r="AY20" t="s">
        <v>375</v>
      </c>
      <c r="AZ20" s="24">
        <f>-10500*-1</f>
        <v>10500</v>
      </c>
      <c r="BA20" s="12">
        <f t="shared" si="3"/>
        <v>0.16666666666666674</v>
      </c>
      <c r="BC20" s="24"/>
      <c r="BI20">
        <f>+BE20</f>
        <v>0</v>
      </c>
      <c r="BJ20">
        <f>+IF(BF20&gt; 0, BF20, BF20 * -1)</f>
        <v>0</v>
      </c>
    </row>
    <row r="21" spans="4:62" x14ac:dyDescent="0.25">
      <c r="AV21" s="8" t="s">
        <v>362</v>
      </c>
      <c r="AW21" s="23">
        <v>-8000</v>
      </c>
      <c r="AY21" t="s">
        <v>376</v>
      </c>
      <c r="AZ21" s="24">
        <f>-8000*-1</f>
        <v>8000</v>
      </c>
      <c r="BA21" s="12">
        <f t="shared" si="3"/>
        <v>-0.23809523809523814</v>
      </c>
      <c r="BC21" s="24"/>
      <c r="BI21">
        <f>+BE21</f>
        <v>0</v>
      </c>
      <c r="BJ21">
        <f>+IF(BF21&gt; 0, BF21, BF21 * -1)</f>
        <v>0</v>
      </c>
    </row>
    <row r="22" spans="4:62" x14ac:dyDescent="0.25">
      <c r="D22" s="10" t="s">
        <v>344</v>
      </c>
      <c r="E22" s="10"/>
      <c r="F22" s="10"/>
      <c r="AV22" s="8" t="s">
        <v>363</v>
      </c>
      <c r="AW22" s="23">
        <v>-10000</v>
      </c>
      <c r="AY22" t="s">
        <v>377</v>
      </c>
      <c r="AZ22" s="24">
        <f>-10000*-1</f>
        <v>10000</v>
      </c>
      <c r="BA22" s="12">
        <f t="shared" si="3"/>
        <v>0.25</v>
      </c>
      <c r="BC22" s="24"/>
      <c r="BI22">
        <f>+BE22</f>
        <v>0</v>
      </c>
      <c r="BJ22">
        <f>+IF(BF22&gt; 0, BF22, BF22 * -1)</f>
        <v>0</v>
      </c>
    </row>
    <row r="23" spans="4:62" x14ac:dyDescent="0.25">
      <c r="W23" s="7" t="s">
        <v>338</v>
      </c>
      <c r="X23" t="s">
        <v>340</v>
      </c>
      <c r="AV23" s="8" t="s">
        <v>364</v>
      </c>
      <c r="AW23" s="23">
        <v>-12000</v>
      </c>
      <c r="AY23" t="s">
        <v>378</v>
      </c>
      <c r="AZ23" s="24">
        <f>-12000*-1</f>
        <v>12000</v>
      </c>
      <c r="BA23" s="12">
        <f t="shared" si="3"/>
        <v>0.19999999999999996</v>
      </c>
      <c r="BC23" s="24"/>
      <c r="BI23">
        <f>+BE23</f>
        <v>0</v>
      </c>
      <c r="BJ23">
        <f>+IF(BF23&gt; 0, BF23, BF23 * -1)</f>
        <v>0</v>
      </c>
    </row>
    <row r="24" spans="4:62" x14ac:dyDescent="0.25">
      <c r="W24" s="8" t="s">
        <v>52</v>
      </c>
      <c r="X24" s="23">
        <v>-6390</v>
      </c>
      <c r="AV24" s="8" t="s">
        <v>365</v>
      </c>
      <c r="AW24" s="23">
        <v>-13000</v>
      </c>
      <c r="AY24" t="s">
        <v>379</v>
      </c>
      <c r="AZ24" s="24">
        <f>-13000*-1</f>
        <v>13000</v>
      </c>
      <c r="BA24" s="12">
        <f t="shared" si="3"/>
        <v>8.3333333333333259E-2</v>
      </c>
      <c r="BC24" s="24"/>
      <c r="BI24">
        <f>+BE24</f>
        <v>0</v>
      </c>
      <c r="BJ24">
        <f>+IF(BF24&gt; 0, BF24, BF24 * -1)</f>
        <v>0</v>
      </c>
    </row>
    <row r="25" spans="4:62" x14ac:dyDescent="0.25">
      <c r="G25" t="s">
        <v>351</v>
      </c>
      <c r="W25" s="8" t="s">
        <v>339</v>
      </c>
      <c r="X25" s="23">
        <v>-6390</v>
      </c>
      <c r="AV25" s="8" t="s">
        <v>366</v>
      </c>
      <c r="AW25" s="23">
        <v>-9000</v>
      </c>
      <c r="AY25" t="s">
        <v>380</v>
      </c>
      <c r="AZ25" s="24">
        <f>-9000*-1</f>
        <v>9000</v>
      </c>
      <c r="BA25" s="12">
        <f t="shared" si="3"/>
        <v>-0.30769230769230771</v>
      </c>
      <c r="BC25" s="24"/>
      <c r="BI25">
        <f>+BE25</f>
        <v>0</v>
      </c>
      <c r="BJ25">
        <f>+IF(BF25&gt; 0, BF25, BF25 * -1)</f>
        <v>0</v>
      </c>
    </row>
    <row r="26" spans="4:62" ht="16.5" x14ac:dyDescent="0.3">
      <c r="D26" s="14" t="s">
        <v>337</v>
      </c>
      <c r="E26" s="18">
        <f>+GETPIVOTDATA("Importe",$A$3)</f>
        <v>490600</v>
      </c>
      <c r="F26" s="19"/>
      <c r="G26" s="20">
        <f>+E26/$E$26</f>
        <v>1</v>
      </c>
      <c r="H26" s="13">
        <f>1-G26</f>
        <v>0</v>
      </c>
      <c r="AV26" s="8" t="s">
        <v>367</v>
      </c>
      <c r="AW26" s="23">
        <v>-9000</v>
      </c>
      <c r="AY26" t="s">
        <v>381</v>
      </c>
      <c r="AZ26" s="24">
        <f>-9000*-1</f>
        <v>9000</v>
      </c>
      <c r="BA26" s="12">
        <f t="shared" si="3"/>
        <v>0</v>
      </c>
      <c r="BC26" s="24"/>
      <c r="BI26">
        <f>+BE26</f>
        <v>0</v>
      </c>
      <c r="BJ26">
        <f>+IF(BF26&gt; 0, BF26, BF26 * -1)</f>
        <v>0</v>
      </c>
    </row>
    <row r="27" spans="4:62" ht="16.5" x14ac:dyDescent="0.3">
      <c r="D27" s="14" t="s">
        <v>341</v>
      </c>
      <c r="E27" s="18">
        <f>+GETPIVOTDATA("Importe",$E$3)*-1</f>
        <v>118500</v>
      </c>
      <c r="F27" s="19"/>
      <c r="G27" s="20">
        <f t="shared" ref="G27:G40" si="4">+E27/$E$26</f>
        <v>0.24154097024052182</v>
      </c>
      <c r="H27" s="13">
        <f t="shared" ref="H27:H40" si="5">1-G27</f>
        <v>0.75845902975947821</v>
      </c>
      <c r="X27" s="24">
        <f>+GETPIVOTDATA("Importe",$W$23)*-1</f>
        <v>6390</v>
      </c>
      <c r="AV27" s="8" t="s">
        <v>339</v>
      </c>
      <c r="AW27" s="23">
        <v>-118500</v>
      </c>
      <c r="BI27">
        <f>+BE27</f>
        <v>0</v>
      </c>
      <c r="BJ27">
        <f>+IF(BF27&gt; 0, BF27, BF27 * -1)</f>
        <v>0</v>
      </c>
    </row>
    <row r="28" spans="4:62" ht="16.5" x14ac:dyDescent="0.3">
      <c r="D28" s="15" t="s">
        <v>345</v>
      </c>
      <c r="E28" s="21">
        <f>+E26-E27</f>
        <v>372100</v>
      </c>
      <c r="F28" s="19"/>
      <c r="G28" s="20">
        <f t="shared" si="4"/>
        <v>0.75845902975947821</v>
      </c>
      <c r="H28" s="13">
        <f t="shared" si="5"/>
        <v>0.24154097024052179</v>
      </c>
      <c r="BI28">
        <f>+BE28</f>
        <v>0</v>
      </c>
      <c r="BJ28">
        <f>+IF(BF28&gt; 0, BF28, BF28 * -1)</f>
        <v>0</v>
      </c>
    </row>
    <row r="29" spans="4:62" ht="16.5" x14ac:dyDescent="0.3">
      <c r="D29" s="14" t="s">
        <v>343</v>
      </c>
      <c r="E29" s="18">
        <f>+GETPIVOTDATA("Importe",$H$3)*-1</f>
        <v>101720</v>
      </c>
      <c r="F29" s="19"/>
      <c r="G29" s="20">
        <f t="shared" si="4"/>
        <v>0.20733795352629433</v>
      </c>
      <c r="H29" s="13">
        <f t="shared" si="5"/>
        <v>0.79266204647370564</v>
      </c>
      <c r="AN29" s="7" t="s">
        <v>338</v>
      </c>
      <c r="BI29">
        <f>+BE29</f>
        <v>0</v>
      </c>
      <c r="BJ29">
        <f>+IF(BF29&gt; 0, BF29, BF29 * -1)</f>
        <v>0</v>
      </c>
    </row>
    <row r="30" spans="4:62" ht="16.5" x14ac:dyDescent="0.3">
      <c r="D30" s="14" t="s">
        <v>30</v>
      </c>
      <c r="E30" s="18">
        <f>+GETPIVOTDATA("Importe",$H$9)*-1</f>
        <v>94000</v>
      </c>
      <c r="F30" s="19"/>
      <c r="G30" s="20">
        <f t="shared" si="4"/>
        <v>0.19160211985324094</v>
      </c>
      <c r="H30" s="13">
        <f t="shared" si="5"/>
        <v>0.80839788014675906</v>
      </c>
      <c r="AN30" s="8" t="s">
        <v>356</v>
      </c>
      <c r="BI30">
        <f>+BE30</f>
        <v>0</v>
      </c>
      <c r="BJ30">
        <f>+IF(BF30&gt; 0, BF30, BF30 * -1)</f>
        <v>0</v>
      </c>
    </row>
    <row r="31" spans="4:62" ht="16.5" x14ac:dyDescent="0.3">
      <c r="D31" s="16" t="s">
        <v>346</v>
      </c>
      <c r="E31" s="22">
        <f>+E29+E30</f>
        <v>195720</v>
      </c>
      <c r="F31" s="19"/>
      <c r="G31" s="20">
        <f t="shared" si="4"/>
        <v>0.39894007337953524</v>
      </c>
      <c r="H31" s="13">
        <f t="shared" si="5"/>
        <v>0.60105992662046481</v>
      </c>
      <c r="AN31" s="8" t="s">
        <v>357</v>
      </c>
      <c r="BI31">
        <f>+BE31</f>
        <v>0</v>
      </c>
      <c r="BJ31">
        <f>+IF(BF31&gt; 0, BF31, BF31 * -1)</f>
        <v>0</v>
      </c>
    </row>
    <row r="32" spans="4:62" ht="16.5" x14ac:dyDescent="0.3">
      <c r="D32" s="15" t="s">
        <v>347</v>
      </c>
      <c r="E32" s="21">
        <f>+E28-E31</f>
        <v>176380</v>
      </c>
      <c r="F32" s="19"/>
      <c r="G32" s="20">
        <f t="shared" si="4"/>
        <v>0.35951895637994291</v>
      </c>
      <c r="H32" s="13">
        <f t="shared" si="5"/>
        <v>0.64048104362005709</v>
      </c>
      <c r="AN32" s="8" t="s">
        <v>358</v>
      </c>
      <c r="BI32">
        <f>+BE32</f>
        <v>0</v>
      </c>
      <c r="BJ32">
        <f>+IF(BF32&gt; 0, BF32, BF32 * -1)</f>
        <v>0</v>
      </c>
    </row>
    <row r="33" spans="4:62" ht="16.5" x14ac:dyDescent="0.3">
      <c r="D33" s="14" t="s">
        <v>62</v>
      </c>
      <c r="E33" s="18">
        <f>+GETPIVOTDATA("Importe",$L$3)*-1</f>
        <v>39000</v>
      </c>
      <c r="F33" s="19"/>
      <c r="G33" s="20">
        <f t="shared" si="4"/>
        <v>7.9494496534855283E-2</v>
      </c>
      <c r="H33" s="13">
        <f t="shared" si="5"/>
        <v>0.9205055034651447</v>
      </c>
      <c r="AN33" s="8" t="s">
        <v>359</v>
      </c>
      <c r="BI33">
        <f>+BE33</f>
        <v>0</v>
      </c>
      <c r="BJ33">
        <f>+IF(BF33&gt; 0, BF33, BF33 * -1)</f>
        <v>0</v>
      </c>
    </row>
    <row r="34" spans="4:62" ht="16.5" x14ac:dyDescent="0.3">
      <c r="D34" s="14" t="s">
        <v>11</v>
      </c>
      <c r="E34" s="18">
        <f>+GETPIVOTDATA("Importe",$L$9)</f>
        <v>39000</v>
      </c>
      <c r="F34" s="19"/>
      <c r="G34" s="20">
        <f t="shared" si="4"/>
        <v>7.9494496534855283E-2</v>
      </c>
      <c r="H34" s="13">
        <f t="shared" si="5"/>
        <v>0.9205055034651447</v>
      </c>
      <c r="AN34" s="8" t="s">
        <v>360</v>
      </c>
      <c r="BI34">
        <f>+BE34</f>
        <v>0</v>
      </c>
      <c r="BJ34">
        <f>+IF(BF34&gt; 0, BF34, BF34 * -1)</f>
        <v>0</v>
      </c>
    </row>
    <row r="35" spans="4:62" ht="16.5" x14ac:dyDescent="0.3">
      <c r="D35" s="14" t="s">
        <v>60</v>
      </c>
      <c r="E35" s="18">
        <f>+GETPIVOTDATA("Importe",$L$15)*-1</f>
        <v>36000</v>
      </c>
      <c r="F35" s="19"/>
      <c r="G35" s="20">
        <f t="shared" si="4"/>
        <v>7.337953526294333E-2</v>
      </c>
      <c r="H35" s="13">
        <f t="shared" si="5"/>
        <v>0.92662046473705661</v>
      </c>
      <c r="AN35" s="8" t="s">
        <v>361</v>
      </c>
      <c r="BI35">
        <f>+BE35</f>
        <v>0</v>
      </c>
      <c r="BJ35">
        <f>+IF(BF35&gt; 0, BF35, BF35 * -1)</f>
        <v>0</v>
      </c>
    </row>
    <row r="36" spans="4:62" ht="16.5" x14ac:dyDescent="0.3">
      <c r="D36" s="14" t="s">
        <v>14</v>
      </c>
      <c r="E36" s="18">
        <f>+GETPIVOTDATA("Importe",$P$3)</f>
        <v>18800</v>
      </c>
      <c r="F36" s="19"/>
      <c r="G36" s="20">
        <f t="shared" si="4"/>
        <v>3.8320423970648186E-2</v>
      </c>
      <c r="H36" s="13">
        <f t="shared" si="5"/>
        <v>0.96167957602935183</v>
      </c>
      <c r="AN36" s="8" t="s">
        <v>362</v>
      </c>
      <c r="BI36">
        <f>+BE36</f>
        <v>0</v>
      </c>
      <c r="BJ36">
        <f>+IF(BF36&gt; 0, BF36, BF36 * -1)</f>
        <v>0</v>
      </c>
    </row>
    <row r="37" spans="4:62" ht="16.5" x14ac:dyDescent="0.3">
      <c r="D37" s="14" t="s">
        <v>17</v>
      </c>
      <c r="E37" s="18">
        <f>+GETPIVOTDATA("Importe",$P$9)*-1</f>
        <v>5200</v>
      </c>
      <c r="F37" s="19"/>
      <c r="G37" s="20">
        <f t="shared" si="4"/>
        <v>1.059926620464737E-2</v>
      </c>
      <c r="H37" s="13">
        <f t="shared" si="5"/>
        <v>0.98940073379535265</v>
      </c>
      <c r="AN37" s="8" t="s">
        <v>363</v>
      </c>
      <c r="BI37">
        <f>+BE37</f>
        <v>0</v>
      </c>
      <c r="BJ37">
        <f>+IF(BF37&gt; 0, BF37, BF37 * -1)</f>
        <v>0</v>
      </c>
    </row>
    <row r="38" spans="4:62" ht="16.5" x14ac:dyDescent="0.3">
      <c r="D38" s="15" t="s">
        <v>348</v>
      </c>
      <c r="E38" s="21">
        <f>+E32-E33+E34-E35+E36-E37</f>
        <v>153980</v>
      </c>
      <c r="F38" s="19"/>
      <c r="G38" s="20">
        <f t="shared" si="4"/>
        <v>0.3138605788830004</v>
      </c>
      <c r="H38" s="13">
        <f t="shared" si="5"/>
        <v>0.68613942111699955</v>
      </c>
      <c r="AN38" s="8" t="s">
        <v>364</v>
      </c>
      <c r="BI38">
        <f>+BE38</f>
        <v>0</v>
      </c>
      <c r="BJ38">
        <f>+IF(BF38&gt; 0, BF38, BF38 * -1)</f>
        <v>0</v>
      </c>
    </row>
    <row r="39" spans="4:62" ht="16.5" x14ac:dyDescent="0.3">
      <c r="D39" s="14" t="s">
        <v>349</v>
      </c>
      <c r="E39" s="18">
        <f>+E38*30%</f>
        <v>46194</v>
      </c>
      <c r="F39" s="19"/>
      <c r="G39" s="20">
        <f t="shared" si="4"/>
        <v>9.4158173664900119E-2</v>
      </c>
      <c r="H39" s="13">
        <f t="shared" si="5"/>
        <v>0.90584182633509991</v>
      </c>
      <c r="AN39" s="8" t="s">
        <v>365</v>
      </c>
    </row>
    <row r="40" spans="4:62" ht="18.75" x14ac:dyDescent="0.3">
      <c r="D40" s="17" t="s">
        <v>350</v>
      </c>
      <c r="E40" s="11">
        <f>+E38-E39</f>
        <v>107786</v>
      </c>
      <c r="G40" s="12">
        <f t="shared" si="4"/>
        <v>0.21970240521810028</v>
      </c>
      <c r="H40" s="13">
        <f t="shared" si="5"/>
        <v>0.78029759478189975</v>
      </c>
      <c r="AN40" s="8" t="s">
        <v>366</v>
      </c>
    </row>
    <row r="41" spans="4:62" x14ac:dyDescent="0.25">
      <c r="AN41" s="8" t="s">
        <v>367</v>
      </c>
    </row>
    <row r="42" spans="4:62" x14ac:dyDescent="0.25">
      <c r="AN42" s="8" t="s">
        <v>339</v>
      </c>
    </row>
  </sheetData>
  <sortState xmlns:xlrd2="http://schemas.microsoft.com/office/spreadsheetml/2017/richdata2" ref="BI7:BJ38">
    <sortCondition ref="BJ38"/>
  </sortState>
  <phoneticPr fontId="8" type="noConversion"/>
  <pageMargins left="0.7" right="0.7" top="0.75" bottom="0.75" header="0.3" footer="0.3"/>
  <pageSetup paperSize="9" orientation="portrait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F9:Q22"/>
  <sheetViews>
    <sheetView showGridLines="0" tabSelected="1" zoomScaleNormal="100" workbookViewId="0">
      <selection activeCell="V5" sqref="V5"/>
    </sheetView>
  </sheetViews>
  <sheetFormatPr baseColWidth="10" defaultRowHeight="15" x14ac:dyDescent="0.25"/>
  <sheetData>
    <row r="9" spans="16:17" ht="16.5" x14ac:dyDescent="0.3">
      <c r="P9" s="20"/>
      <c r="Q9" s="13"/>
    </row>
    <row r="10" spans="16:17" ht="16.5" x14ac:dyDescent="0.3">
      <c r="P10" s="20"/>
      <c r="Q10" s="13"/>
    </row>
    <row r="22" spans="6:6" x14ac:dyDescent="0.25">
      <c r="F22" t="s">
        <v>352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Análisis</vt:lpstr>
      <vt:lpstr>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Ana Belén Perez</cp:lastModifiedBy>
  <dcterms:created xsi:type="dcterms:W3CDTF">2024-10-02T19:03:23Z</dcterms:created>
  <dcterms:modified xsi:type="dcterms:W3CDTF">2025-02-04T12:59:58Z</dcterms:modified>
</cp:coreProperties>
</file>