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ca27/Documents/MPS_project_AstraZeneca/MPS/Hydrocortisone modelling/"/>
    </mc:Choice>
  </mc:AlternateContent>
  <xr:revisionPtr revIDLastSave="0" documentId="13_ncr:1_{9BA959EB-7FC1-7B4F-88E0-321F3D637E02}" xr6:coauthVersionLast="47" xr6:coauthVersionMax="47" xr10:uidLastSave="{00000000-0000-0000-0000-000000000000}"/>
  <bookViews>
    <workbookView xWindow="4820" yWindow="1080" windowWidth="27640" windowHeight="16940" xr2:uid="{ACAA80D9-40CB-D24D-BBC2-681DEBD17B8E}"/>
  </bookViews>
  <sheets>
    <sheet name="Exp 3.2 model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1" l="1"/>
  <c r="V16" i="1"/>
  <c r="W16" i="1" s="1"/>
  <c r="AB16" i="1" s="1"/>
  <c r="AH16" i="1"/>
  <c r="AU16" i="1"/>
  <c r="U17" i="1"/>
  <c r="V17" i="1"/>
  <c r="W17" i="1" s="1"/>
  <c r="AB17" i="1" s="1"/>
  <c r="AT17" i="1"/>
  <c r="AU17" i="1" s="1"/>
  <c r="U18" i="1"/>
  <c r="V18" i="1"/>
  <c r="W18" i="1" s="1"/>
  <c r="AB18" i="1" s="1"/>
  <c r="AT18" i="1"/>
  <c r="U19" i="1"/>
  <c r="V19" i="1"/>
  <c r="W19" i="1" s="1"/>
  <c r="AB19" i="1" s="1"/>
  <c r="AT19" i="1"/>
  <c r="AU19" i="1"/>
  <c r="U20" i="1"/>
  <c r="V20" i="1"/>
  <c r="W20" i="1" s="1"/>
  <c r="AB20" i="1" s="1"/>
  <c r="AH20" i="1"/>
  <c r="AU20" i="1"/>
  <c r="U21" i="1"/>
  <c r="V21" i="1"/>
  <c r="W21" i="1" s="1"/>
  <c r="AT21" i="1"/>
  <c r="AU21" i="1"/>
  <c r="U22" i="1"/>
  <c r="V22" i="1"/>
  <c r="W22" i="1"/>
  <c r="AB22" i="1" s="1"/>
  <c r="AT22" i="1"/>
  <c r="AU22" i="1" s="1"/>
  <c r="U23" i="1"/>
  <c r="V23" i="1"/>
  <c r="W23" i="1" s="1"/>
  <c r="AT23" i="1"/>
  <c r="AU23" i="1" s="1"/>
  <c r="U24" i="1"/>
  <c r="V24" i="1"/>
  <c r="W24" i="1" s="1"/>
  <c r="AT24" i="1"/>
  <c r="AU24" i="1" s="1"/>
  <c r="U25" i="1"/>
  <c r="V25" i="1"/>
  <c r="W25" i="1" s="1"/>
  <c r="AB25" i="1" s="1"/>
  <c r="AH25" i="1"/>
  <c r="AT25" i="1"/>
  <c r="AU25" i="1" s="1"/>
  <c r="U26" i="1"/>
  <c r="V26" i="1"/>
  <c r="W26" i="1" s="1"/>
  <c r="AB26" i="1" s="1"/>
  <c r="AT26" i="1"/>
  <c r="AU26" i="1" s="1"/>
  <c r="U27" i="1"/>
  <c r="V27" i="1"/>
  <c r="W27" i="1" s="1"/>
  <c r="AB27" i="1" s="1"/>
  <c r="AT27" i="1"/>
  <c r="AU27" i="1" s="1"/>
  <c r="U28" i="1"/>
  <c r="V28" i="1"/>
  <c r="W28" i="1" s="1"/>
  <c r="AB28" i="1" s="1"/>
  <c r="AT28" i="1"/>
  <c r="AU28" i="1" s="1"/>
  <c r="U29" i="1"/>
  <c r="V29" i="1"/>
  <c r="W29" i="1" s="1"/>
  <c r="AB29" i="1" s="1"/>
  <c r="AH29" i="1"/>
  <c r="AT29" i="1"/>
  <c r="AU29" i="1"/>
  <c r="U30" i="1"/>
  <c r="V30" i="1"/>
  <c r="W30" i="1" s="1"/>
  <c r="AB30" i="1" s="1"/>
  <c r="AT30" i="1"/>
  <c r="AU30" i="1" s="1"/>
  <c r="U31" i="1"/>
  <c r="V31" i="1"/>
  <c r="W31" i="1"/>
  <c r="AB31" i="1" s="1"/>
  <c r="AT31" i="1"/>
  <c r="AU31" i="1" s="1"/>
  <c r="U32" i="1"/>
  <c r="V32" i="1"/>
  <c r="W32" i="1"/>
  <c r="AB32" i="1" s="1"/>
  <c r="AT32" i="1"/>
  <c r="AU32" i="1" s="1"/>
  <c r="U33" i="1"/>
  <c r="V33" i="1"/>
  <c r="W33" i="1" s="1"/>
  <c r="AB33" i="1" s="1"/>
  <c r="AT33" i="1"/>
  <c r="AU33" i="1" s="1"/>
  <c r="U34" i="1"/>
  <c r="V34" i="1"/>
  <c r="W34" i="1" s="1"/>
  <c r="AM34" i="1"/>
  <c r="U35" i="1"/>
  <c r="V35" i="1"/>
  <c r="W35" i="1"/>
  <c r="AB35" i="1" s="1"/>
  <c r="U36" i="1"/>
  <c r="V36" i="1"/>
  <c r="W36" i="1" s="1"/>
  <c r="U37" i="1"/>
  <c r="V37" i="1"/>
  <c r="W37" i="1" s="1"/>
  <c r="AB37" i="1" s="1"/>
  <c r="U38" i="1"/>
  <c r="V38" i="1"/>
  <c r="W38" i="1" s="1"/>
  <c r="AB38" i="1" s="1"/>
  <c r="U39" i="1"/>
  <c r="V39" i="1"/>
  <c r="W39" i="1" s="1"/>
  <c r="AB39" i="1" s="1"/>
  <c r="AS39" i="1"/>
  <c r="AU39" i="1"/>
  <c r="U40" i="1"/>
  <c r="V40" i="1"/>
  <c r="W40" i="1"/>
  <c r="AB40" i="1" s="1"/>
  <c r="AS40" i="1"/>
  <c r="AT40" i="1"/>
  <c r="AU40" i="1" s="1"/>
  <c r="U41" i="1"/>
  <c r="V41" i="1"/>
  <c r="W41" i="1" s="1"/>
  <c r="AB41" i="1" s="1"/>
  <c r="AS41" i="1"/>
  <c r="AT41" i="1"/>
  <c r="AU41" i="1" s="1"/>
  <c r="U42" i="1"/>
  <c r="V42" i="1"/>
  <c r="W42" i="1" s="1"/>
  <c r="AS42" i="1"/>
  <c r="AU42" i="1"/>
  <c r="U43" i="1"/>
  <c r="V43" i="1"/>
  <c r="W43" i="1" s="1"/>
  <c r="AB43" i="1" s="1"/>
  <c r="AS43" i="1"/>
  <c r="U44" i="1"/>
  <c r="V44" i="1"/>
  <c r="W44" i="1"/>
  <c r="AB44" i="1"/>
  <c r="AS44" i="1"/>
  <c r="AU44" i="1"/>
  <c r="U45" i="1"/>
  <c r="V45" i="1"/>
  <c r="W45" i="1" s="1"/>
  <c r="AS45" i="1"/>
  <c r="AU45" i="1"/>
  <c r="U46" i="1"/>
  <c r="V46" i="1"/>
  <c r="W46" i="1" s="1"/>
  <c r="AB46" i="1" s="1"/>
  <c r="AS46" i="1"/>
  <c r="AU46" i="1"/>
  <c r="U47" i="1"/>
  <c r="V47" i="1"/>
  <c r="W47" i="1"/>
  <c r="AB47" i="1" s="1"/>
  <c r="AS47" i="1"/>
  <c r="AU47" i="1"/>
  <c r="U48" i="1"/>
  <c r="V48" i="1"/>
  <c r="W48" i="1" s="1"/>
  <c r="AB48" i="1" s="1"/>
  <c r="AS48" i="1"/>
  <c r="AU48" i="1"/>
  <c r="U49" i="1"/>
  <c r="V49" i="1"/>
  <c r="W49" i="1"/>
  <c r="AB49" i="1" s="1"/>
  <c r="AS49" i="1"/>
  <c r="AT49" i="1"/>
  <c r="AU49" i="1"/>
  <c r="U50" i="1"/>
  <c r="V50" i="1"/>
  <c r="W50" i="1" s="1"/>
  <c r="AB50" i="1" s="1"/>
  <c r="AS50" i="1"/>
  <c r="AU50" i="1"/>
  <c r="U51" i="1"/>
  <c r="V51" i="1"/>
  <c r="W51" i="1" s="1"/>
  <c r="AS51" i="1"/>
  <c r="AT51" i="1"/>
  <c r="AU51" i="1" s="1"/>
  <c r="U52" i="1"/>
  <c r="V52" i="1"/>
  <c r="W52" i="1" s="1"/>
  <c r="AB52" i="1" s="1"/>
  <c r="AS52" i="1"/>
  <c r="AU52" i="1"/>
  <c r="U53" i="1"/>
  <c r="AB53" i="1" s="1"/>
  <c r="V53" i="1"/>
  <c r="W53" i="1" s="1"/>
  <c r="AS53" i="1"/>
  <c r="AT53" i="1"/>
  <c r="AU53" i="1" s="1"/>
  <c r="U54" i="1"/>
  <c r="AB54" i="1" s="1"/>
  <c r="V54" i="1"/>
  <c r="W54" i="1" s="1"/>
  <c r="AS54" i="1"/>
  <c r="AT54" i="1"/>
  <c r="AU54" i="1" s="1"/>
  <c r="U55" i="1"/>
  <c r="V55" i="1"/>
  <c r="W55" i="1"/>
  <c r="AB55" i="1"/>
  <c r="AS55" i="1"/>
  <c r="AT55" i="1"/>
  <c r="AU55" i="1" s="1"/>
  <c r="U56" i="1"/>
  <c r="AB56" i="1" s="1"/>
  <c r="V56" i="1"/>
  <c r="W56" i="1" s="1"/>
  <c r="AS56" i="1"/>
  <c r="AT56" i="1"/>
  <c r="AU56" i="1"/>
  <c r="U64" i="1"/>
  <c r="V64" i="1"/>
  <c r="W64" i="1" s="1"/>
  <c r="AB64" i="1" s="1"/>
  <c r="U65" i="1"/>
  <c r="V65" i="1"/>
  <c r="W65" i="1" s="1"/>
  <c r="AB65" i="1" s="1"/>
  <c r="U66" i="1"/>
  <c r="V66" i="1"/>
  <c r="W66" i="1" s="1"/>
  <c r="AB66" i="1" s="1"/>
  <c r="U67" i="1"/>
  <c r="V67" i="1"/>
  <c r="W67" i="1" s="1"/>
  <c r="U68" i="1"/>
  <c r="V68" i="1"/>
  <c r="W68" i="1" s="1"/>
  <c r="U69" i="1"/>
  <c r="V69" i="1"/>
  <c r="W69" i="1"/>
  <c r="AB69" i="1" s="1"/>
  <c r="U70" i="1"/>
  <c r="V70" i="1"/>
  <c r="W70" i="1" s="1"/>
  <c r="U71" i="1"/>
  <c r="V71" i="1"/>
  <c r="W71" i="1" s="1"/>
  <c r="U72" i="1"/>
  <c r="V72" i="1"/>
  <c r="W72" i="1" s="1"/>
  <c r="U73" i="1"/>
  <c r="V73" i="1"/>
  <c r="W73" i="1"/>
  <c r="AB73" i="1" s="1"/>
  <c r="U74" i="1"/>
  <c r="V74" i="1"/>
  <c r="W74" i="1" s="1"/>
  <c r="AB74" i="1" s="1"/>
  <c r="U75" i="1"/>
  <c r="V75" i="1"/>
  <c r="W75" i="1" s="1"/>
  <c r="AB75" i="1" s="1"/>
  <c r="U76" i="1"/>
  <c r="V76" i="1"/>
  <c r="W76" i="1"/>
  <c r="AB76" i="1" s="1"/>
  <c r="U77" i="1"/>
  <c r="V77" i="1"/>
  <c r="W77" i="1" s="1"/>
  <c r="U78" i="1"/>
  <c r="V78" i="1"/>
  <c r="W78" i="1"/>
  <c r="AB78" i="1" s="1"/>
  <c r="U79" i="1"/>
  <c r="V79" i="1"/>
  <c r="W79" i="1" s="1"/>
  <c r="AB79" i="1" s="1"/>
  <c r="U80" i="1"/>
  <c r="V80" i="1"/>
  <c r="W80" i="1"/>
  <c r="AB80" i="1" s="1"/>
  <c r="U81" i="1"/>
  <c r="V81" i="1"/>
  <c r="W81" i="1"/>
  <c r="AB81" i="1" s="1"/>
  <c r="U82" i="1"/>
  <c r="V82" i="1"/>
  <c r="W82" i="1" s="1"/>
  <c r="U83" i="1"/>
  <c r="V83" i="1"/>
  <c r="W83" i="1"/>
  <c r="AB83" i="1" s="1"/>
  <c r="U84" i="1"/>
  <c r="V84" i="1"/>
  <c r="W84" i="1"/>
  <c r="AB84" i="1" s="1"/>
  <c r="U85" i="1"/>
  <c r="V85" i="1"/>
  <c r="W85" i="1" s="1"/>
  <c r="AB85" i="1" s="1"/>
  <c r="U86" i="1"/>
  <c r="V86" i="1"/>
  <c r="W86" i="1" s="1"/>
  <c r="AB86" i="1" s="1"/>
  <c r="U87" i="1"/>
  <c r="V87" i="1"/>
  <c r="W87" i="1" s="1"/>
  <c r="U88" i="1"/>
  <c r="V88" i="1"/>
  <c r="W88" i="1" s="1"/>
  <c r="U89" i="1"/>
  <c r="V89" i="1"/>
  <c r="W89" i="1"/>
  <c r="AB89" i="1"/>
  <c r="U90" i="1"/>
  <c r="V90" i="1"/>
  <c r="W90" i="1" s="1"/>
  <c r="AB90" i="1" s="1"/>
  <c r="U91" i="1"/>
  <c r="V91" i="1"/>
  <c r="W91" i="1" s="1"/>
  <c r="AB91" i="1" s="1"/>
  <c r="U92" i="1"/>
  <c r="V92" i="1"/>
  <c r="W92" i="1"/>
  <c r="AB92" i="1" s="1"/>
  <c r="U93" i="1"/>
  <c r="V93" i="1"/>
  <c r="W93" i="1" s="1"/>
  <c r="AB93" i="1" s="1"/>
  <c r="U94" i="1"/>
  <c r="V94" i="1"/>
  <c r="W94" i="1"/>
  <c r="AB94" i="1" s="1"/>
  <c r="U95" i="1"/>
  <c r="AC96" i="1" s="1"/>
  <c r="V95" i="1"/>
  <c r="W95" i="1"/>
  <c r="AB95" i="1" s="1"/>
  <c r="U96" i="1"/>
  <c r="V96" i="1"/>
  <c r="W96" i="1"/>
  <c r="AB96" i="1" s="1"/>
  <c r="U97" i="1"/>
  <c r="V97" i="1"/>
  <c r="W97" i="1" s="1"/>
  <c r="U98" i="1"/>
  <c r="V98" i="1"/>
  <c r="W98" i="1"/>
  <c r="AB98" i="1" s="1"/>
  <c r="U99" i="1"/>
  <c r="V99" i="1"/>
  <c r="W99" i="1"/>
  <c r="AB99" i="1" s="1"/>
  <c r="U100" i="1"/>
  <c r="V100" i="1"/>
  <c r="W100" i="1" s="1"/>
  <c r="U101" i="1"/>
  <c r="V101" i="1"/>
  <c r="W101" i="1" s="1"/>
  <c r="AB101" i="1" s="1"/>
  <c r="U102" i="1"/>
  <c r="V102" i="1"/>
  <c r="W102" i="1"/>
  <c r="AB102" i="1" s="1"/>
  <c r="U103" i="1"/>
  <c r="V103" i="1"/>
  <c r="W103" i="1"/>
  <c r="AB103" i="1" s="1"/>
  <c r="U104" i="1"/>
  <c r="V104" i="1"/>
  <c r="W104" i="1" s="1"/>
  <c r="AB104" i="1" s="1"/>
  <c r="U105" i="1"/>
  <c r="V105" i="1"/>
  <c r="W105" i="1"/>
  <c r="U106" i="1"/>
  <c r="V106" i="1"/>
  <c r="W106" i="1"/>
  <c r="AB106" i="1"/>
  <c r="U107" i="1"/>
  <c r="V107" i="1"/>
  <c r="W107" i="1"/>
  <c r="AB107" i="1" s="1"/>
  <c r="U108" i="1"/>
  <c r="V108" i="1"/>
  <c r="W108" i="1" s="1"/>
  <c r="AB108" i="1" s="1"/>
  <c r="U109" i="1"/>
  <c r="V109" i="1"/>
  <c r="W109" i="1"/>
  <c r="AB109" i="1"/>
  <c r="AC86" i="1" l="1"/>
  <c r="AC98" i="1"/>
  <c r="AC43" i="1"/>
  <c r="AB87" i="1"/>
  <c r="AB82" i="1"/>
  <c r="AB67" i="1"/>
  <c r="AB51" i="1"/>
  <c r="AB24" i="1"/>
  <c r="AT34" i="1"/>
  <c r="AB45" i="1"/>
  <c r="AC45" i="1"/>
  <c r="AC71" i="1"/>
  <c r="AB71" i="1"/>
  <c r="AC70" i="1"/>
  <c r="AB70" i="1"/>
  <c r="AC42" i="1"/>
  <c r="AB42" i="1"/>
  <c r="AB97" i="1"/>
  <c r="AC97" i="1"/>
  <c r="AB68" i="1"/>
  <c r="AC68" i="1"/>
  <c r="AB36" i="1"/>
  <c r="AC36" i="1"/>
  <c r="AB23" i="1"/>
  <c r="AC23" i="1"/>
  <c r="AB110" i="1"/>
  <c r="AB34" i="1"/>
  <c r="AC34" i="1"/>
  <c r="AB88" i="1"/>
  <c r="AC88" i="1"/>
  <c r="AB21" i="1"/>
  <c r="AC21" i="1"/>
  <c r="AC87" i="1"/>
  <c r="AC46" i="1"/>
  <c r="AC95" i="1"/>
  <c r="AC89" i="1"/>
  <c r="AC69" i="1"/>
  <c r="AC44" i="1"/>
  <c r="AC99" i="1"/>
  <c r="AC35" i="1"/>
  <c r="AC22" i="1"/>
  <c r="AU18" i="1"/>
  <c r="AC33" i="1"/>
  <c r="AC20" i="1"/>
</calcChain>
</file>

<file path=xl/sharedStrings.xml><?xml version="1.0" encoding="utf-8"?>
<sst xmlns="http://schemas.openxmlformats.org/spreadsheetml/2006/main" count="536" uniqueCount="89">
  <si>
    <t>Liver</t>
  </si>
  <si>
    <t>Islet</t>
  </si>
  <si>
    <t>Normoglycemic (5.5 mM), 50 µM Hydrocortisone</t>
  </si>
  <si>
    <t>Co-Culture</t>
  </si>
  <si>
    <t>Normoglycemic (5.5 mM), 0.01 µM Hydrocortisone</t>
  </si>
  <si>
    <t>Hyperglycemic (11 mM), 50 µM Hydrocortisone</t>
  </si>
  <si>
    <t>Hyperglycemic (11 mM), 0.01 µM Hydrocortisone</t>
  </si>
  <si>
    <t>Compartment</t>
  </si>
  <si>
    <t>Day</t>
  </si>
  <si>
    <t>Hydrocortisone [µM]</t>
  </si>
  <si>
    <t>Culture</t>
  </si>
  <si>
    <t>Replicate</t>
  </si>
  <si>
    <t>Co-Culture Medium*</t>
  </si>
  <si>
    <t>measured in samples taken with medium exchanges on day 1 (24 hours after complete medium exchange) and day 3-15 (48-hours after complete medium exchange)</t>
  </si>
  <si>
    <t>Albumin secretion (µg):</t>
  </si>
  <si>
    <t>Glucose over culture time (mU/L):</t>
  </si>
  <si>
    <t>&lt;DL</t>
  </si>
  <si>
    <t>16.8 mM</t>
  </si>
  <si>
    <t>2.8 mM</t>
  </si>
  <si>
    <t>Normoglycemic (5.5 mM)
50 µM Hydrocortisone</t>
  </si>
  <si>
    <t>Co-Culture, dynamic</t>
  </si>
  <si>
    <t>no</t>
  </si>
  <si>
    <t>Normoglycemic (5.5 mM)
0.01 µM Hydrocortisone</t>
  </si>
  <si>
    <t>yes</t>
  </si>
  <si>
    <t>Hyperglycemic (11 mM)
50 µM Hydrocortisone</t>
  </si>
  <si>
    <t>Hyperglycemic (11 mM)
0.01 µM Hydrocortisone</t>
  </si>
  <si>
    <t>Static</t>
  </si>
  <si>
    <t>InSphero Islet Maintenance Medium</t>
  </si>
  <si>
    <t>Glucose stimulation</t>
  </si>
  <si>
    <t>GTT</t>
  </si>
  <si>
    <t>measured for single islets cultured in static culture in the suppliers 96-well culture plate or for single islets removed from the chip compartment and transfered to the suppliers 96-well culture plate</t>
  </si>
  <si>
    <t>Glucose-stimulated insulin secretion [mU/ml]:</t>
  </si>
  <si>
    <t>Low HC</t>
  </si>
  <si>
    <t>High HC</t>
  </si>
  <si>
    <t>&lt;DL = below detection limit</t>
  </si>
  <si>
    <t>Calibration</t>
  </si>
  <si>
    <t>50 µM  (high)</t>
  </si>
  <si>
    <t>Normoglycemic (5.5 mM)</t>
  </si>
  <si>
    <t>0.01 µM  (low)</t>
  </si>
  <si>
    <t>Hyperglycemic (11 mM)</t>
  </si>
  <si>
    <t xml:space="preserve">Hydrocortisone </t>
  </si>
  <si>
    <t>Co-Culture Medium</t>
  </si>
  <si>
    <t>Sampling time [h]</t>
  </si>
  <si>
    <t>SEM (corrected)</t>
  </si>
  <si>
    <t>SEM/mean (%)</t>
  </si>
  <si>
    <t>SEM</t>
  </si>
  <si>
    <t>SD</t>
  </si>
  <si>
    <t>mean</t>
  </si>
  <si>
    <t>time</t>
  </si>
  <si>
    <t>day</t>
  </si>
  <si>
    <t>Insulin (mU/L):</t>
  </si>
  <si>
    <t>Considers offset</t>
  </si>
  <si>
    <t>Not treating the insulin offset as outlier
 (possibly due to high insulin values during the pre-culture)</t>
  </si>
  <si>
    <t>This value is corrected with the maximal SEM accross 
all data points (%), excluding the value at t=0 and 
adding the offset value at t=0. Considers offset</t>
  </si>
  <si>
    <t>SEM_corr/mean(%)</t>
  </si>
  <si>
    <t>We allow the average SEM as the offset for glucose in the optimization</t>
  </si>
  <si>
    <t>Outlier</t>
  </si>
  <si>
    <t>Offset with media exchange</t>
  </si>
  <si>
    <t>SE</t>
  </si>
  <si>
    <t>Correction: The error is the sum of "unavoidable"
 (offset at t=0) + "percentage" 
(the error from the specific time point). 
The error from the specific point is not corrected even if it's less than 5%.</t>
  </si>
  <si>
    <t>Glucose (mM):</t>
  </si>
  <si>
    <t xml:space="preserve">Williams E basal Medium, 10 % FCS, 5 µg/ml insulin, 2 mM glutamine, 5 µg/ml Gentamycin Sulfate, 0,25 µg/ml Amphotericin B
</t>
  </si>
  <si>
    <t>*Co-Culture Medium:</t>
  </si>
  <si>
    <t>7.2</t>
  </si>
  <si>
    <t>0.274 ± 0.110 fmol/(min*IEQ)</t>
  </si>
  <si>
    <t>0.038 ± 0.009 fmol/(min*IEQ)</t>
  </si>
  <si>
    <t>3.73 ± 0.42 pmol ATP/IEQ</t>
  </si>
  <si>
    <t>1.99 ± 0.188</t>
  </si>
  <si>
    <t>5.4 %</t>
  </si>
  <si>
    <r>
      <t xml:space="preserve">154 </t>
    </r>
    <r>
      <rPr>
        <sz val="11"/>
        <color theme="1"/>
        <rFont val="Calibri"/>
        <family val="2"/>
      </rPr>
      <t>± 8.3 µm</t>
    </r>
  </si>
  <si>
    <t>5.5 %</t>
  </si>
  <si>
    <t>22.17</t>
  </si>
  <si>
    <t>male</t>
  </si>
  <si>
    <t>SI</t>
  </si>
  <si>
    <t>GSIS 16.8 mM</t>
  </si>
  <si>
    <t>GSIS 2.8 mM</t>
  </si>
  <si>
    <t>ATP content</t>
  </si>
  <si>
    <t>Average IEQ</t>
  </si>
  <si>
    <t>CV % diameter</t>
  </si>
  <si>
    <t>Diameter</t>
  </si>
  <si>
    <t>HbAc1</t>
  </si>
  <si>
    <t>BMI</t>
  </si>
  <si>
    <t>Age</t>
  </si>
  <si>
    <t>Sex</t>
  </si>
  <si>
    <t>Islet Donor Characteristics</t>
  </si>
  <si>
    <t>PFP</t>
  </si>
  <si>
    <t>Stellate Cell Lot:</t>
  </si>
  <si>
    <t>HPR116NS080003</t>
  </si>
  <si>
    <t>HepaRG batch: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</si>
</sst>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  <font>
      <sz val="11"/>
      <color theme="1"/>
      <name val="Calibri (Body)"/>
    </font>
    <font>
      <sz val="11"/>
      <color rgb="FF000000"/>
      <name val="Calibri"/>
      <family val="2"/>
      <scheme val="minor"/>
    </font>
    <font>
      <sz val="12"/>
      <color rgb="FF35454D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A3A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4" tint="-0.249977111117893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-0.249977111117893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4" tint="-0.249977111117893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indexed="64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 tint="-0.249977111117893"/>
      </top>
      <bottom/>
      <diagonal/>
    </border>
    <border>
      <left style="thin">
        <color indexed="64"/>
      </left>
      <right/>
      <top style="thin">
        <color theme="4" tint="-0.249977111117893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/>
      <diagonal/>
    </border>
    <border>
      <left/>
      <right/>
      <top style="thin">
        <color indexed="64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279">
    <xf numFmtId="0" fontId="0" fillId="0" borderId="0" xfId="0"/>
    <xf numFmtId="2" fontId="0" fillId="0" borderId="0" xfId="0" applyNumberFormat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5" borderId="0" xfId="0" applyFont="1" applyFill="1"/>
    <xf numFmtId="0" fontId="1" fillId="5" borderId="5" xfId="0" applyFont="1" applyFill="1" applyBorder="1"/>
    <xf numFmtId="0" fontId="1" fillId="5" borderId="6" xfId="0" applyFont="1" applyFill="1" applyBorder="1"/>
    <xf numFmtId="0" fontId="2" fillId="5" borderId="7" xfId="0" applyFont="1" applyFill="1" applyBorder="1"/>
    <xf numFmtId="0" fontId="3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Border="1"/>
    <xf numFmtId="164" fontId="0" fillId="7" borderId="0" xfId="0" applyNumberFormat="1" applyFill="1" applyAlignment="1">
      <alignment horizontal="right"/>
    </xf>
    <xf numFmtId="0" fontId="0" fillId="8" borderId="9" xfId="0" applyFill="1" applyBorder="1"/>
    <xf numFmtId="0" fontId="0" fillId="0" borderId="11" xfId="0" applyBorder="1"/>
    <xf numFmtId="0" fontId="0" fillId="0" borderId="12" xfId="0" applyBorder="1"/>
    <xf numFmtId="0" fontId="0" fillId="8" borderId="12" xfId="0" applyFill="1" applyBorder="1"/>
    <xf numFmtId="0" fontId="0" fillId="8" borderId="16" xfId="0" applyFill="1" applyBorder="1"/>
    <xf numFmtId="0" fontId="0" fillId="8" borderId="17" xfId="0" applyFill="1" applyBorder="1"/>
    <xf numFmtId="164" fontId="0" fillId="8" borderId="18" xfId="0" applyNumberFormat="1" applyFill="1" applyBorder="1"/>
    <xf numFmtId="0" fontId="0" fillId="8" borderId="12" xfId="0" applyFill="1" applyBorder="1" applyAlignment="1">
      <alignment horizontal="right"/>
    </xf>
    <xf numFmtId="1" fontId="0" fillId="11" borderId="12" xfId="0" applyNumberForma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4" xfId="0" applyBorder="1"/>
    <xf numFmtId="0" fontId="0" fillId="2" borderId="20" xfId="0" applyFill="1" applyBorder="1"/>
    <xf numFmtId="0" fontId="1" fillId="4" borderId="21" xfId="0" applyFont="1" applyFill="1" applyBorder="1"/>
    <xf numFmtId="0" fontId="0" fillId="0" borderId="23" xfId="0" applyBorder="1"/>
    <xf numFmtId="0" fontId="0" fillId="0" borderId="9" xfId="0" applyBorder="1"/>
    <xf numFmtId="0" fontId="0" fillId="8" borderId="25" xfId="0" applyFill="1" applyBorder="1"/>
    <xf numFmtId="0" fontId="0" fillId="8" borderId="26" xfId="0" applyFill="1" applyBorder="1"/>
    <xf numFmtId="164" fontId="0" fillId="8" borderId="27" xfId="0" applyNumberFormat="1" applyFill="1" applyBorder="1"/>
    <xf numFmtId="0" fontId="0" fillId="8" borderId="9" xfId="0" applyFill="1" applyBorder="1" applyAlignment="1">
      <alignment horizontal="right"/>
    </xf>
    <xf numFmtId="1" fontId="0" fillId="11" borderId="9" xfId="0" applyNumberForma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0" fillId="2" borderId="8" xfId="0" applyFill="1" applyBorder="1"/>
    <xf numFmtId="0" fontId="1" fillId="4" borderId="29" xfId="0" applyFont="1" applyFill="1" applyBorder="1"/>
    <xf numFmtId="0" fontId="0" fillId="8" borderId="30" xfId="0" applyFill="1" applyBorder="1"/>
    <xf numFmtId="0" fontId="0" fillId="8" borderId="31" xfId="0" applyFill="1" applyBorder="1"/>
    <xf numFmtId="164" fontId="0" fillId="8" borderId="32" xfId="0" applyNumberFormat="1" applyFill="1" applyBorder="1"/>
    <xf numFmtId="0" fontId="0" fillId="0" borderId="34" xfId="0" applyBorder="1"/>
    <xf numFmtId="0" fontId="0" fillId="8" borderId="34" xfId="0" applyFill="1" applyBorder="1"/>
    <xf numFmtId="0" fontId="0" fillId="8" borderId="36" xfId="0" applyFill="1" applyBorder="1"/>
    <xf numFmtId="164" fontId="0" fillId="8" borderId="37" xfId="0" applyNumberFormat="1" applyFill="1" applyBorder="1"/>
    <xf numFmtId="0" fontId="0" fillId="8" borderId="34" xfId="0" applyFill="1" applyBorder="1" applyAlignment="1">
      <alignment horizontal="right"/>
    </xf>
    <xf numFmtId="1" fontId="0" fillId="11" borderId="34" xfId="0" applyNumberForma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0" fillId="0" borderId="39" xfId="0" applyBorder="1"/>
    <xf numFmtId="0" fontId="0" fillId="0" borderId="30" xfId="0" applyBorder="1"/>
    <xf numFmtId="0" fontId="0" fillId="0" borderId="31" xfId="0" applyBorder="1"/>
    <xf numFmtId="164" fontId="0" fillId="0" borderId="32" xfId="0" applyNumberFormat="1" applyBorder="1"/>
    <xf numFmtId="0" fontId="0" fillId="0" borderId="9" xfId="0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164" fontId="0" fillId="0" borderId="27" xfId="0" applyNumberFormat="1" applyBorder="1"/>
    <xf numFmtId="0" fontId="0" fillId="0" borderId="24" xfId="0" applyBorder="1"/>
    <xf numFmtId="164" fontId="0" fillId="0" borderId="0" xfId="0" applyNumberFormat="1"/>
    <xf numFmtId="164" fontId="0" fillId="0" borderId="40" xfId="0" applyNumberFormat="1" applyBorder="1"/>
    <xf numFmtId="0" fontId="0" fillId="13" borderId="12" xfId="0" applyFill="1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0" fillId="0" borderId="12" xfId="0" applyBorder="1" applyAlignment="1">
      <alignment horizontal="right"/>
    </xf>
    <xf numFmtId="164" fontId="0" fillId="0" borderId="41" xfId="0" applyNumberFormat="1" applyBorder="1"/>
    <xf numFmtId="0" fontId="0" fillId="13" borderId="9" xfId="0" applyFill="1" applyBorder="1"/>
    <xf numFmtId="0" fontId="0" fillId="0" borderId="42" xfId="0" applyBorder="1"/>
    <xf numFmtId="164" fontId="0" fillId="0" borderId="43" xfId="0" applyNumberFormat="1" applyBorder="1"/>
    <xf numFmtId="0" fontId="0" fillId="13" borderId="34" xfId="0" applyFill="1" applyBorder="1"/>
    <xf numFmtId="0" fontId="0" fillId="0" borderId="36" xfId="0" applyBorder="1"/>
    <xf numFmtId="164" fontId="0" fillId="0" borderId="37" xfId="0" applyNumberFormat="1" applyBorder="1"/>
    <xf numFmtId="0" fontId="0" fillId="0" borderId="34" xfId="0" applyBorder="1" applyAlignment="1">
      <alignment horizontal="right"/>
    </xf>
    <xf numFmtId="164" fontId="0" fillId="8" borderId="17" xfId="0" applyNumberFormat="1" applyFill="1" applyBorder="1"/>
    <xf numFmtId="0" fontId="0" fillId="8" borderId="14" xfId="0" applyFill="1" applyBorder="1" applyAlignment="1">
      <alignment horizontal="right"/>
    </xf>
    <xf numFmtId="1" fontId="0" fillId="8" borderId="12" xfId="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64" fontId="0" fillId="8" borderId="31" xfId="0" applyNumberFormat="1" applyFill="1" applyBorder="1"/>
    <xf numFmtId="0" fontId="0" fillId="8" borderId="24" xfId="0" applyFill="1" applyBorder="1" applyAlignment="1">
      <alignment horizontal="right"/>
    </xf>
    <xf numFmtId="1" fontId="0" fillId="8" borderId="9" xfId="0" applyNumberForma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164" fontId="0" fillId="8" borderId="36" xfId="0" applyNumberFormat="1" applyFill="1" applyBorder="1"/>
    <xf numFmtId="0" fontId="0" fillId="8" borderId="36" xfId="0" applyFill="1" applyBorder="1" applyAlignment="1">
      <alignment horizontal="right"/>
    </xf>
    <xf numFmtId="1" fontId="0" fillId="8" borderId="34" xfId="0" applyNumberForma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164" fontId="0" fillId="0" borderId="31" xfId="0" applyNumberFormat="1" applyBorder="1"/>
    <xf numFmtId="0" fontId="0" fillId="0" borderId="24" xfId="0" applyBorder="1" applyAlignment="1">
      <alignment horizontal="right"/>
    </xf>
    <xf numFmtId="1" fontId="0" fillId="0" borderId="9" xfId="0" applyNumberFormat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0" fillId="0" borderId="31" xfId="0" applyBorder="1" applyAlignment="1">
      <alignment horizontal="right"/>
    </xf>
    <xf numFmtId="1" fontId="0" fillId="0" borderId="30" xfId="0" applyNumberFormat="1" applyBorder="1" applyAlignment="1">
      <alignment horizontal="center" vertical="center"/>
    </xf>
    <xf numFmtId="0" fontId="1" fillId="4" borderId="49" xfId="0" applyFont="1" applyFill="1" applyBorder="1"/>
    <xf numFmtId="0" fontId="4" fillId="0" borderId="0" xfId="0" applyFont="1" applyAlignment="1">
      <alignment vertical="center"/>
    </xf>
    <xf numFmtId="0" fontId="0" fillId="0" borderId="39" xfId="0" applyBorder="1" applyAlignment="1">
      <alignment horizontal="right"/>
    </xf>
    <xf numFmtId="1" fontId="0" fillId="11" borderId="39" xfId="0" applyNumberForma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0" fillId="0" borderId="30" xfId="0" applyBorder="1" applyAlignment="1">
      <alignment horizontal="right"/>
    </xf>
    <xf numFmtId="1" fontId="0" fillId="11" borderId="30" xfId="0" applyNumberForma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5" borderId="52" xfId="0" applyFont="1" applyFill="1" applyBorder="1"/>
    <xf numFmtId="0" fontId="1" fillId="5" borderId="53" xfId="0" applyFont="1" applyFill="1" applyBorder="1"/>
    <xf numFmtId="0" fontId="2" fillId="5" borderId="54" xfId="0" applyFont="1" applyFill="1" applyBorder="1"/>
    <xf numFmtId="0" fontId="2" fillId="5" borderId="55" xfId="0" applyFont="1" applyFill="1" applyBorder="1"/>
    <xf numFmtId="0" fontId="0" fillId="0" borderId="16" xfId="0" applyBorder="1" applyAlignment="1">
      <alignment vertical="center"/>
    </xf>
    <xf numFmtId="0" fontId="0" fillId="0" borderId="57" xfId="0" applyBorder="1" applyAlignment="1">
      <alignment vertical="center"/>
    </xf>
    <xf numFmtId="164" fontId="0" fillId="0" borderId="59" xfId="0" applyNumberFormat="1" applyBorder="1"/>
    <xf numFmtId="0" fontId="0" fillId="8" borderId="28" xfId="0" applyFill="1" applyBorder="1"/>
    <xf numFmtId="164" fontId="0" fillId="0" borderId="61" xfId="0" applyNumberFormat="1" applyBorder="1"/>
    <xf numFmtId="164" fontId="0" fillId="0" borderId="62" xfId="0" applyNumberFormat="1" applyBorder="1"/>
    <xf numFmtId="0" fontId="0" fillId="0" borderId="63" xfId="0" applyBorder="1"/>
    <xf numFmtId="0" fontId="0" fillId="2" borderId="64" xfId="0" applyFill="1" applyBorder="1"/>
    <xf numFmtId="0" fontId="0" fillId="0" borderId="25" xfId="0" applyBorder="1" applyAlignment="1">
      <alignment vertical="center"/>
    </xf>
    <xf numFmtId="164" fontId="0" fillId="0" borderId="67" xfId="0" applyNumberFormat="1" applyBorder="1"/>
    <xf numFmtId="164" fontId="0" fillId="0" borderId="69" xfId="0" applyNumberFormat="1" applyBorder="1"/>
    <xf numFmtId="164" fontId="0" fillId="0" borderId="8" xfId="0" applyNumberFormat="1" applyBorder="1"/>
    <xf numFmtId="0" fontId="0" fillId="0" borderId="70" xfId="0" applyBorder="1"/>
    <xf numFmtId="0" fontId="0" fillId="2" borderId="71" xfId="0" applyFill="1" applyBorder="1"/>
    <xf numFmtId="0" fontId="0" fillId="0" borderId="57" xfId="0" applyBorder="1"/>
    <xf numFmtId="0" fontId="6" fillId="8" borderId="38" xfId="0" applyFont="1" applyFill="1" applyBorder="1"/>
    <xf numFmtId="0" fontId="6" fillId="8" borderId="34" xfId="0" applyFont="1" applyFill="1" applyBorder="1"/>
    <xf numFmtId="0" fontId="6" fillId="8" borderId="36" xfId="0" applyFont="1" applyFill="1" applyBorder="1"/>
    <xf numFmtId="164" fontId="6" fillId="8" borderId="37" xfId="0" applyNumberFormat="1" applyFont="1" applyFill="1" applyBorder="1"/>
    <xf numFmtId="164" fontId="0" fillId="0" borderId="75" xfId="0" applyNumberFormat="1" applyBorder="1"/>
    <xf numFmtId="164" fontId="0" fillId="0" borderId="76" xfId="0" applyNumberFormat="1" applyBorder="1"/>
    <xf numFmtId="0" fontId="0" fillId="0" borderId="77" xfId="0" applyBorder="1"/>
    <xf numFmtId="0" fontId="0" fillId="2" borderId="78" xfId="0" applyFill="1" applyBorder="1"/>
    <xf numFmtId="0" fontId="0" fillId="8" borderId="19" xfId="0" applyFill="1" applyBorder="1"/>
    <xf numFmtId="0" fontId="6" fillId="0" borderId="25" xfId="0" applyFont="1" applyBorder="1"/>
    <xf numFmtId="0" fontId="0" fillId="0" borderId="30" xfId="0" applyBorder="1" applyAlignment="1">
      <alignment vertical="center"/>
    </xf>
    <xf numFmtId="0" fontId="0" fillId="8" borderId="38" xfId="0" applyFill="1" applyBorder="1"/>
    <xf numFmtId="0" fontId="1" fillId="5" borderId="82" xfId="0" applyFont="1" applyFill="1" applyBorder="1"/>
    <xf numFmtId="0" fontId="1" fillId="5" borderId="83" xfId="0" applyFont="1" applyFill="1" applyBorder="1"/>
    <xf numFmtId="164" fontId="9" fillId="0" borderId="30" xfId="0" applyNumberFormat="1" applyFont="1" applyBorder="1"/>
    <xf numFmtId="0" fontId="0" fillId="8" borderId="11" xfId="0" applyFill="1" applyBorder="1"/>
    <xf numFmtId="0" fontId="0" fillId="8" borderId="23" xfId="0" applyFill="1" applyBorder="1"/>
    <xf numFmtId="0" fontId="6" fillId="0" borderId="0" xfId="0" applyFont="1"/>
    <xf numFmtId="0" fontId="6" fillId="0" borderId="26" xfId="0" applyFont="1" applyBorder="1"/>
    <xf numFmtId="0" fontId="0" fillId="8" borderId="42" xfId="0" applyFill="1" applyBorder="1"/>
    <xf numFmtId="0" fontId="6" fillId="0" borderId="89" xfId="0" applyFont="1" applyBorder="1"/>
    <xf numFmtId="0" fontId="6" fillId="0" borderId="57" xfId="0" applyFont="1" applyBorder="1"/>
    <xf numFmtId="0" fontId="1" fillId="5" borderId="90" xfId="0" applyFont="1" applyFill="1" applyBorder="1"/>
    <xf numFmtId="0" fontId="2" fillId="5" borderId="91" xfId="0" applyFont="1" applyFill="1" applyBorder="1"/>
    <xf numFmtId="0" fontId="0" fillId="0" borderId="0" xfId="0" applyAlignment="1">
      <alignment wrapText="1"/>
    </xf>
    <xf numFmtId="0" fontId="10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5" fillId="0" borderId="0" xfId="0" applyFont="1"/>
    <xf numFmtId="0" fontId="0" fillId="0" borderId="5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7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14" borderId="57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5" xfId="0" applyBorder="1" applyAlignment="1">
      <alignment horizontal="center" wrapText="1"/>
    </xf>
    <xf numFmtId="0" fontId="0" fillId="0" borderId="45" xfId="0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42" xfId="0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57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0" fillId="10" borderId="47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2" borderId="48" xfId="0" applyFill="1" applyBorder="1" applyAlignment="1">
      <alignment horizontal="center" vertical="center" wrapText="1"/>
    </xf>
    <xf numFmtId="0" fontId="0" fillId="12" borderId="47" xfId="0" applyFill="1" applyBorder="1" applyAlignment="1">
      <alignment horizontal="center" vertical="center" wrapText="1"/>
    </xf>
    <xf numFmtId="0" fontId="0" fillId="12" borderId="24" xfId="0" applyFill="1" applyBorder="1" applyAlignment="1">
      <alignment horizontal="center" vertical="center" wrapText="1"/>
    </xf>
    <xf numFmtId="0" fontId="0" fillId="12" borderId="23" xfId="0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 wrapText="1"/>
    </xf>
    <xf numFmtId="0" fontId="0" fillId="10" borderId="5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9" borderId="74" xfId="0" applyFill="1" applyBorder="1" applyAlignment="1">
      <alignment horizontal="center" vertical="center" wrapText="1"/>
    </xf>
    <xf numFmtId="0" fontId="0" fillId="9" borderId="68" xfId="0" applyFill="1" applyBorder="1" applyAlignment="1">
      <alignment horizontal="center" vertical="center" wrapText="1"/>
    </xf>
    <xf numFmtId="0" fontId="0" fillId="9" borderId="60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/>
    </xf>
    <xf numFmtId="0" fontId="0" fillId="14" borderId="48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4" borderId="36" xfId="0" applyFill="1" applyBorder="1" applyAlignment="1">
      <alignment horizontal="center" vertical="center" wrapText="1"/>
    </xf>
    <xf numFmtId="0" fontId="0" fillId="14" borderId="37" xfId="0" applyFill="1" applyBorder="1" applyAlignment="1">
      <alignment horizontal="center" vertical="center" wrapText="1"/>
    </xf>
    <xf numFmtId="0" fontId="0" fillId="14" borderId="14" xfId="0" applyFill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42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8" fillId="0" borderId="45" xfId="0" applyFont="1" applyBorder="1" applyAlignment="1">
      <alignment horizontal="center" wrapText="1"/>
    </xf>
    <xf numFmtId="0" fontId="7" fillId="0" borderId="45" xfId="0" applyFont="1" applyBorder="1" applyAlignment="1">
      <alignment horizontal="center"/>
    </xf>
    <xf numFmtId="0" fontId="7" fillId="0" borderId="7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15" borderId="33" xfId="0" applyFill="1" applyBorder="1"/>
    <xf numFmtId="0" fontId="0" fillId="15" borderId="22" xfId="0" applyFill="1" applyBorder="1"/>
    <xf numFmtId="0" fontId="0" fillId="15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modelling'!$W$16:$W$19</c:f>
                <c:numCache>
                  <c:formatCode>General</c:formatCode>
                  <c:ptCount val="4"/>
                  <c:pt idx="0">
                    <c:v>9.5185682163184876E-2</c:v>
                  </c:pt>
                  <c:pt idx="1">
                    <c:v>3.5277843324238126E-2</c:v>
                  </c:pt>
                  <c:pt idx="2">
                    <c:v>5.1464561243444444E-2</c:v>
                  </c:pt>
                  <c:pt idx="3">
                    <c:v>5.1440867976166461E-2</c:v>
                  </c:pt>
                </c:numCache>
              </c:numRef>
            </c:plus>
            <c:minus>
              <c:numRef>
                <c:f>'Exp 3.2 modelling'!$W$16:$W$19</c:f>
                <c:numCache>
                  <c:formatCode>General</c:formatCode>
                  <c:ptCount val="4"/>
                  <c:pt idx="0">
                    <c:v>9.5185682163184876E-2</c:v>
                  </c:pt>
                  <c:pt idx="1">
                    <c:v>3.5277843324238126E-2</c:v>
                  </c:pt>
                  <c:pt idx="2">
                    <c:v>5.1464561243444444E-2</c:v>
                  </c:pt>
                  <c:pt idx="3">
                    <c:v>5.1440867976166461E-2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modelling'!$T$16:$T$19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modelling'!$U$16:$U$19</c:f>
              <c:numCache>
                <c:formatCode>0.000</c:formatCode>
                <c:ptCount val="4"/>
                <c:pt idx="0">
                  <c:v>6.3755042016806716</c:v>
                </c:pt>
                <c:pt idx="1">
                  <c:v>5.0649579831932785</c:v>
                </c:pt>
                <c:pt idx="2">
                  <c:v>4.4882855680655069</c:v>
                </c:pt>
                <c:pt idx="3">
                  <c:v>3.7191248720573187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5-1B4A-87DA-D61BD8A1C8B3}"/>
            </c:ext>
          </c:extLst>
        </c:ser>
        <c:ser>
          <c:idx val="1"/>
          <c:order val="1"/>
          <c:tx>
            <c:v>5.5 mM, high HC</c:v>
          </c:tx>
          <c:spPr>
            <a:ln w="95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modelling'!$W$20:$W$23</c:f>
                <c:numCache>
                  <c:formatCode>General</c:formatCode>
                  <c:ptCount val="4"/>
                  <c:pt idx="0">
                    <c:v>5.9207335109781642E-2</c:v>
                  </c:pt>
                  <c:pt idx="1">
                    <c:v>7.3570595237614597E-2</c:v>
                  </c:pt>
                  <c:pt idx="2">
                    <c:v>7.1741654032059413E-2</c:v>
                  </c:pt>
                  <c:pt idx="3">
                    <c:v>8.608016944739541E-2</c:v>
                  </c:pt>
                </c:numCache>
              </c:numRef>
            </c:plus>
            <c:minus>
              <c:numRef>
                <c:f>'Exp 3.2 modelling'!$W$20:$W$23</c:f>
                <c:numCache>
                  <c:formatCode>General</c:formatCode>
                  <c:ptCount val="4"/>
                  <c:pt idx="0">
                    <c:v>5.9207335109781642E-2</c:v>
                  </c:pt>
                  <c:pt idx="1">
                    <c:v>7.3570595237614597E-2</c:v>
                  </c:pt>
                  <c:pt idx="2">
                    <c:v>7.1741654032059413E-2</c:v>
                  </c:pt>
                  <c:pt idx="3">
                    <c:v>8.608016944739541E-2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modelling'!$T$20:$T$23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modelling'!$U$20:$U$23</c:f>
              <c:numCache>
                <c:formatCode>0.000</c:formatCode>
                <c:ptCount val="4"/>
                <c:pt idx="0">
                  <c:v>7.127676874340021</c:v>
                </c:pt>
                <c:pt idx="1">
                  <c:v>5.1403431890179503</c:v>
                </c:pt>
                <c:pt idx="2">
                  <c:v>4.575352856457032</c:v>
                </c:pt>
                <c:pt idx="3">
                  <c:v>3.7381901104176665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5-1B4A-87DA-D61BD8A1C8B3}"/>
            </c:ext>
          </c:extLst>
        </c:ser>
        <c:ser>
          <c:idx val="2"/>
          <c:order val="2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modelling'!$W$29:$W$32</c:f>
                <c:numCache>
                  <c:formatCode>General</c:formatCode>
                  <c:ptCount val="4"/>
                  <c:pt idx="0">
                    <c:v>0.10309808575698617</c:v>
                  </c:pt>
                  <c:pt idx="1">
                    <c:v>8.4759487495771529E-2</c:v>
                  </c:pt>
                  <c:pt idx="2">
                    <c:v>5.4728976643608249E-2</c:v>
                  </c:pt>
                  <c:pt idx="3">
                    <c:v>9.3936385872438716E-2</c:v>
                  </c:pt>
                </c:numCache>
              </c:numRef>
            </c:plus>
            <c:minus>
              <c:numRef>
                <c:f>'Exp 3.2 modelling'!$W$29:$W$32</c:f>
                <c:numCache>
                  <c:formatCode>General</c:formatCode>
                  <c:ptCount val="4"/>
                  <c:pt idx="0">
                    <c:v>0.10309808575698617</c:v>
                  </c:pt>
                  <c:pt idx="1">
                    <c:v>8.4759487495771529E-2</c:v>
                  </c:pt>
                  <c:pt idx="2">
                    <c:v>5.4728976643608249E-2</c:v>
                  </c:pt>
                  <c:pt idx="3">
                    <c:v>9.3936385872438716E-2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modelling'!$T$29:$T$32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modelling'!$U$29:$U$32</c:f>
              <c:numCache>
                <c:formatCode>0.000</c:formatCode>
                <c:ptCount val="4"/>
                <c:pt idx="0">
                  <c:v>10.737368128817323</c:v>
                </c:pt>
                <c:pt idx="1">
                  <c:v>10.673237090505275</c:v>
                </c:pt>
                <c:pt idx="2">
                  <c:v>9.4504719061480102</c:v>
                </c:pt>
                <c:pt idx="3">
                  <c:v>8.5917791302813793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5-1B4A-87DA-D61BD8A1C8B3}"/>
            </c:ext>
          </c:extLst>
        </c:ser>
        <c:ser>
          <c:idx val="3"/>
          <c:order val="3"/>
          <c:tx>
            <c:v>11 mM, high HC</c:v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'Exp 3.2 modelling'!$T$33:$T$36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modelling'!$U$33:$U$36</c:f>
              <c:numCache>
                <c:formatCode>0.000</c:formatCode>
                <c:ptCount val="4"/>
                <c:pt idx="0">
                  <c:v>11.358395989974936</c:v>
                </c:pt>
                <c:pt idx="1">
                  <c:v>10.823354683003805</c:v>
                </c:pt>
                <c:pt idx="2">
                  <c:v>9.4866806869961433</c:v>
                </c:pt>
                <c:pt idx="3">
                  <c:v>8.3222923238696094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5-1B4A-87DA-D61BD8A1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modelling'!$W$24:$W$28</c:f>
                <c:numCache>
                  <c:formatCode>General</c:formatCode>
                  <c:ptCount val="5"/>
                  <c:pt idx="0">
                    <c:v>5.0122692889029E-2</c:v>
                  </c:pt>
                  <c:pt idx="1">
                    <c:v>8.0523494727470571E-2</c:v>
                  </c:pt>
                  <c:pt idx="2">
                    <c:v>0.67243231491518529</c:v>
                  </c:pt>
                  <c:pt idx="3">
                    <c:v>0.11647515318261381</c:v>
                  </c:pt>
                  <c:pt idx="4">
                    <c:v>0.14435792682021256</c:v>
                  </c:pt>
                </c:numCache>
              </c:numRef>
            </c:plus>
            <c:minus>
              <c:numRef>
                <c:f>'Exp 3.2 modelling'!$W$24:$W$28</c:f>
                <c:numCache>
                  <c:formatCode>General</c:formatCode>
                  <c:ptCount val="5"/>
                  <c:pt idx="0">
                    <c:v>5.0122692889029E-2</c:v>
                  </c:pt>
                  <c:pt idx="1">
                    <c:v>8.0523494727470571E-2</c:v>
                  </c:pt>
                  <c:pt idx="2">
                    <c:v>0.67243231491518529</c:v>
                  </c:pt>
                  <c:pt idx="3">
                    <c:v>0.11647515318261381</c:v>
                  </c:pt>
                  <c:pt idx="4">
                    <c:v>0.14435792682021256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modelling'!$T$24:$T$28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modelling'!$U$24:$U$28</c:f>
              <c:numCache>
                <c:formatCode>0.000</c:formatCode>
                <c:ptCount val="5"/>
                <c:pt idx="0">
                  <c:v>5.9142187499999999</c:v>
                </c:pt>
                <c:pt idx="1">
                  <c:v>5.0470312499999999</c:v>
                </c:pt>
                <c:pt idx="2">
                  <c:v>5.264031300593631</c:v>
                </c:pt>
                <c:pt idx="3">
                  <c:v>3.8594105261295368</c:v>
                </c:pt>
                <c:pt idx="4">
                  <c:v>3.3431096311475414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D-CD41-907B-EFA15899DFCE}"/>
            </c:ext>
          </c:extLst>
        </c:ser>
        <c:ser>
          <c:idx val="2"/>
          <c:order val="1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modelling'!$W$37:$W$41</c:f>
                <c:numCache>
                  <c:formatCode>General</c:formatCode>
                  <c:ptCount val="5"/>
                  <c:pt idx="0">
                    <c:v>0.11408066965629697</c:v>
                  </c:pt>
                  <c:pt idx="1">
                    <c:v>5.145119467534192E-2</c:v>
                  </c:pt>
                  <c:pt idx="2">
                    <c:v>0.26495458618031748</c:v>
                  </c:pt>
                  <c:pt idx="3">
                    <c:v>0.13158027358986496</c:v>
                  </c:pt>
                  <c:pt idx="4">
                    <c:v>0.18344901018581364</c:v>
                  </c:pt>
                </c:numCache>
              </c:numRef>
            </c:plus>
            <c:minus>
              <c:numRef>
                <c:f>'Exp 3.2 modelling'!$W$37:$W$41</c:f>
                <c:numCache>
                  <c:formatCode>General</c:formatCode>
                  <c:ptCount val="5"/>
                  <c:pt idx="0">
                    <c:v>0.11408066965629697</c:v>
                  </c:pt>
                  <c:pt idx="1">
                    <c:v>5.145119467534192E-2</c:v>
                  </c:pt>
                  <c:pt idx="2">
                    <c:v>0.26495458618031748</c:v>
                  </c:pt>
                  <c:pt idx="3">
                    <c:v>0.13158027358986496</c:v>
                  </c:pt>
                  <c:pt idx="4">
                    <c:v>0.18344901018581364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modelling'!$T$37:$T$41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modelling'!$U$37:$U$41</c:f>
              <c:numCache>
                <c:formatCode>0.000</c:formatCode>
                <c:ptCount val="5"/>
                <c:pt idx="0">
                  <c:v>10.586187535092645</c:v>
                </c:pt>
                <c:pt idx="1">
                  <c:v>10.714345873104998</c:v>
                </c:pt>
                <c:pt idx="2">
                  <c:v>9.7966781214203884</c:v>
                </c:pt>
                <c:pt idx="3">
                  <c:v>8.204871794871794</c:v>
                </c:pt>
                <c:pt idx="4">
                  <c:v>8.2161538461538459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D-CD41-907B-EFA15899DFCE}"/>
            </c:ext>
          </c:extLst>
        </c:ser>
        <c:ser>
          <c:idx val="4"/>
          <c:order val="2"/>
          <c:tx>
            <c:v>5.5 mM + GTT, low HC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modelling'!$W$47:$W$51</c:f>
                <c:numCache>
                  <c:formatCode>General</c:formatCode>
                  <c:ptCount val="5"/>
                  <c:pt idx="0">
                    <c:v>0.13534837076022604</c:v>
                  </c:pt>
                  <c:pt idx="1">
                    <c:v>0.17124403214248601</c:v>
                  </c:pt>
                  <c:pt idx="2">
                    <c:v>3.1644621005176676E-2</c:v>
                  </c:pt>
                  <c:pt idx="3">
                    <c:v>0.39179445120903933</c:v>
                  </c:pt>
                  <c:pt idx="4">
                    <c:v>5.0586089427507835E-2</c:v>
                  </c:pt>
                </c:numCache>
              </c:numRef>
            </c:plus>
            <c:minus>
              <c:numRef>
                <c:f>'Exp 3.2 modelling'!$W$47:$W$51</c:f>
                <c:numCache>
                  <c:formatCode>General</c:formatCode>
                  <c:ptCount val="5"/>
                  <c:pt idx="0">
                    <c:v>0.13534837076022604</c:v>
                  </c:pt>
                  <c:pt idx="1">
                    <c:v>0.17124403214248601</c:v>
                  </c:pt>
                  <c:pt idx="2">
                    <c:v>3.1644621005176676E-2</c:v>
                  </c:pt>
                  <c:pt idx="3">
                    <c:v>0.39179445120903933</c:v>
                  </c:pt>
                  <c:pt idx="4">
                    <c:v>5.0586089427507835E-2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modelling'!$T$47:$T$51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modelling'!$U$47:$U$51</c:f>
              <c:numCache>
                <c:formatCode>0.000</c:formatCode>
                <c:ptCount val="5"/>
                <c:pt idx="0">
                  <c:v>11.819904548006738</c:v>
                </c:pt>
                <c:pt idx="1">
                  <c:v>10.424059517125212</c:v>
                </c:pt>
                <c:pt idx="2">
                  <c:v>9.8266036655211906</c:v>
                </c:pt>
                <c:pt idx="3">
                  <c:v>8.3779165565248057</c:v>
                </c:pt>
                <c:pt idx="4">
                  <c:v>7.9115384615384619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D-CD41-907B-EFA15899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plus>
            <c:min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modelling'!$T$64:$T$67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modelling'!$U$64:$U$67</c:f>
              <c:numCache>
                <c:formatCode>0.000</c:formatCode>
                <c:ptCount val="4"/>
                <c:pt idx="0">
                  <c:v>39.052200000000006</c:v>
                </c:pt>
                <c:pt idx="1">
                  <c:v>110.54369999999999</c:v>
                </c:pt>
                <c:pt idx="2">
                  <c:v>135.33240000000001</c:v>
                </c:pt>
                <c:pt idx="3">
                  <c:v>170.0538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5-794C-A5C5-3B3E7487B708}"/>
            </c:ext>
          </c:extLst>
        </c:ser>
        <c:ser>
          <c:idx val="2"/>
          <c:order val="1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plus>
            <c:min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modelling'!$T$82:$T$85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modelling'!$U$82:$U$85</c:f>
              <c:numCache>
                <c:formatCode>0.000</c:formatCode>
                <c:ptCount val="4"/>
                <c:pt idx="0">
                  <c:v>74.345500000000001</c:v>
                </c:pt>
                <c:pt idx="1">
                  <c:v>1150.4930000000002</c:v>
                </c:pt>
                <c:pt idx="2">
                  <c:v>2172.8833333333332</c:v>
                </c:pt>
                <c:pt idx="3">
                  <c:v>2825.91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5-794C-A5C5-3B3E7487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modelling'!$W$77:$W$81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1.7859147982663302</c:v>
                  </c:pt>
                  <c:pt idx="2">
                    <c:v>3.4774547564753928</c:v>
                  </c:pt>
                  <c:pt idx="3">
                    <c:v>7.2326966098406222</c:v>
                  </c:pt>
                  <c:pt idx="4">
                    <c:v>8.0006119140975738</c:v>
                  </c:pt>
                </c:numCache>
              </c:numRef>
            </c:plus>
            <c:minus>
              <c:numRef>
                <c:f>'Exp 3.2 modelling'!$W$77:$W$81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1.7859147982663302</c:v>
                  </c:pt>
                  <c:pt idx="2">
                    <c:v>3.4774547564753928</c:v>
                  </c:pt>
                  <c:pt idx="3">
                    <c:v>7.2326966098406222</c:v>
                  </c:pt>
                  <c:pt idx="4">
                    <c:v>8.0006119140975738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modelling'!$T$72:$T$76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modelling'!$U$72:$U$76</c:f>
              <c:numCache>
                <c:formatCode>0.000</c:formatCode>
                <c:ptCount val="5"/>
                <c:pt idx="0">
                  <c:v>6.1589999999999998</c:v>
                </c:pt>
                <c:pt idx="1">
                  <c:v>47.273250000000004</c:v>
                </c:pt>
                <c:pt idx="2">
                  <c:v>104.8275</c:v>
                </c:pt>
                <c:pt idx="3">
                  <c:v>142.79</c:v>
                </c:pt>
                <c:pt idx="4">
                  <c:v>166.89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D04C-AE1A-3DE612113A5D}"/>
            </c:ext>
          </c:extLst>
        </c:ser>
        <c:ser>
          <c:idx val="1"/>
          <c:order val="1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modelling'!$T$77:$T$81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modelling'!$U$77:$U$81</c:f>
              <c:numCache>
                <c:formatCode>0.000</c:formatCode>
                <c:ptCount val="5"/>
                <c:pt idx="0">
                  <c:v>0</c:v>
                </c:pt>
                <c:pt idx="1">
                  <c:v>6.1590000000000007</c:v>
                </c:pt>
                <c:pt idx="2">
                  <c:v>10.2935</c:v>
                </c:pt>
                <c:pt idx="3">
                  <c:v>18.148499999999999</c:v>
                </c:pt>
                <c:pt idx="4">
                  <c:v>19.551000000000002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F-D04C-AE1A-3DE612113A5D}"/>
            </c:ext>
          </c:extLst>
        </c:ser>
        <c:ser>
          <c:idx val="2"/>
          <c:order val="2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modelling'!$W$90:$W$94</c:f>
                <c:numCache>
                  <c:formatCode>General</c:formatCode>
                  <c:ptCount val="5"/>
                  <c:pt idx="0">
                    <c:v>7.7830621383874137</c:v>
                  </c:pt>
                  <c:pt idx="1">
                    <c:v>23.586158016938683</c:v>
                  </c:pt>
                  <c:pt idx="2">
                    <c:v>113.22546559805166</c:v>
                  </c:pt>
                  <c:pt idx="3">
                    <c:v>50.366345906765943</c:v>
                  </c:pt>
                  <c:pt idx="4">
                    <c:v>247.33195978953731</c:v>
                  </c:pt>
                </c:numCache>
              </c:numRef>
            </c:plus>
            <c:minus>
              <c:numRef>
                <c:f>'Exp 3.2 modelling'!$W$90:$W$94</c:f>
                <c:numCache>
                  <c:formatCode>General</c:formatCode>
                  <c:ptCount val="5"/>
                  <c:pt idx="0">
                    <c:v>7.7830621383874137</c:v>
                  </c:pt>
                  <c:pt idx="1">
                    <c:v>23.586158016938683</c:v>
                  </c:pt>
                  <c:pt idx="2">
                    <c:v>113.22546559805166</c:v>
                  </c:pt>
                  <c:pt idx="3">
                    <c:v>50.366345906765943</c:v>
                  </c:pt>
                  <c:pt idx="4">
                    <c:v>247.33195978953731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modelling'!$T$90:$T$94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modelling'!$U$90:$U$94</c:f>
              <c:numCache>
                <c:formatCode>0.000</c:formatCode>
                <c:ptCount val="5"/>
                <c:pt idx="0">
                  <c:v>67.858500000000006</c:v>
                </c:pt>
                <c:pt idx="1">
                  <c:v>726.11</c:v>
                </c:pt>
                <c:pt idx="2">
                  <c:v>1922.2287500000002</c:v>
                </c:pt>
                <c:pt idx="3">
                  <c:v>2444.7799999999997</c:v>
                </c:pt>
                <c:pt idx="4">
                  <c:v>3221.8199999999997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F-D04C-AE1A-3DE612113A5D}"/>
            </c:ext>
          </c:extLst>
        </c:ser>
        <c:ser>
          <c:idx val="4"/>
          <c:order val="3"/>
          <c:tx>
            <c:v>5.5 mM + GTT, low HC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modelling'!$T$100:$T$104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modelling'!$U$100:$U$104</c:f>
              <c:numCache>
                <c:formatCode>0.000</c:formatCode>
                <c:ptCount val="5"/>
                <c:pt idx="0">
                  <c:v>0</c:v>
                </c:pt>
                <c:pt idx="1">
                  <c:v>187.50499999999997</c:v>
                </c:pt>
                <c:pt idx="2">
                  <c:v>1203.26</c:v>
                </c:pt>
                <c:pt idx="3">
                  <c:v>2082.4849999999997</c:v>
                </c:pt>
                <c:pt idx="4">
                  <c:v>2578.14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F-D04C-AE1A-3DE612113A5D}"/>
            </c:ext>
          </c:extLst>
        </c:ser>
        <c:ser>
          <c:idx val="5"/>
          <c:order val="4"/>
          <c:tx>
            <c:v>5.5 mM + GTT, high HC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modelling'!$T$105:$T$109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modelling'!$U$105:$U$109</c:f>
              <c:numCache>
                <c:formatCode>0.000</c:formatCode>
                <c:ptCount val="5"/>
                <c:pt idx="0">
                  <c:v>0</c:v>
                </c:pt>
                <c:pt idx="1">
                  <c:v>9.6593333333333344</c:v>
                </c:pt>
                <c:pt idx="2">
                  <c:v>27.220500000000001</c:v>
                </c:pt>
                <c:pt idx="3">
                  <c:v>63.64425</c:v>
                </c:pt>
                <c:pt idx="4">
                  <c:v>89.013000000000005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5F-D04C-AE1A-3DE61211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modelling'!$W$24:$W$28</c:f>
                <c:numCache>
                  <c:formatCode>General</c:formatCode>
                  <c:ptCount val="5"/>
                  <c:pt idx="0">
                    <c:v>5.0122692889029E-2</c:v>
                  </c:pt>
                  <c:pt idx="1">
                    <c:v>8.0523494727470571E-2</c:v>
                  </c:pt>
                  <c:pt idx="2">
                    <c:v>0.67243231491518529</c:v>
                  </c:pt>
                  <c:pt idx="3">
                    <c:v>0.11647515318261381</c:v>
                  </c:pt>
                  <c:pt idx="4">
                    <c:v>0.14435792682021256</c:v>
                  </c:pt>
                </c:numCache>
              </c:numRef>
            </c:plus>
            <c:minus>
              <c:numRef>
                <c:f>'Exp 3.2 modelling'!$W$24:$W$28</c:f>
                <c:numCache>
                  <c:formatCode>General</c:formatCode>
                  <c:ptCount val="5"/>
                  <c:pt idx="0">
                    <c:v>5.0122692889029E-2</c:v>
                  </c:pt>
                  <c:pt idx="1">
                    <c:v>8.0523494727470571E-2</c:v>
                  </c:pt>
                  <c:pt idx="2">
                    <c:v>0.67243231491518529</c:v>
                  </c:pt>
                  <c:pt idx="3">
                    <c:v>0.11647515318261381</c:v>
                  </c:pt>
                  <c:pt idx="4">
                    <c:v>0.14435792682021256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modelling'!$T$24:$T$28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modelling'!$U$24:$U$28</c:f>
              <c:numCache>
                <c:formatCode>0.000</c:formatCode>
                <c:ptCount val="5"/>
                <c:pt idx="0">
                  <c:v>5.9142187499999999</c:v>
                </c:pt>
                <c:pt idx="1">
                  <c:v>5.0470312499999999</c:v>
                </c:pt>
                <c:pt idx="2">
                  <c:v>5.264031300593631</c:v>
                </c:pt>
                <c:pt idx="3">
                  <c:v>3.8594105261295368</c:v>
                </c:pt>
                <c:pt idx="4">
                  <c:v>3.3431096311475414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B-A842-A363-3D4807E08659}"/>
            </c:ext>
          </c:extLst>
        </c:ser>
        <c:ser>
          <c:idx val="1"/>
          <c:order val="1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modelling'!#REF!</c:f>
            </c:numRef>
          </c:xVal>
          <c:yVal>
            <c:numRef>
              <c:f>'Exp 3.2 modelling'!#REF!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B-A842-A363-3D4807E08659}"/>
            </c:ext>
          </c:extLst>
        </c:ser>
        <c:ser>
          <c:idx val="2"/>
          <c:order val="2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modelling'!$W$37:$W$41</c:f>
                <c:numCache>
                  <c:formatCode>General</c:formatCode>
                  <c:ptCount val="5"/>
                  <c:pt idx="0">
                    <c:v>0.11408066965629697</c:v>
                  </c:pt>
                  <c:pt idx="1">
                    <c:v>5.145119467534192E-2</c:v>
                  </c:pt>
                  <c:pt idx="2">
                    <c:v>0.26495458618031748</c:v>
                  </c:pt>
                  <c:pt idx="3">
                    <c:v>0.13158027358986496</c:v>
                  </c:pt>
                  <c:pt idx="4">
                    <c:v>0.18344901018581364</c:v>
                  </c:pt>
                </c:numCache>
              </c:numRef>
            </c:plus>
            <c:minus>
              <c:numRef>
                <c:f>'Exp 3.2 modelling'!$W$37:$W$41</c:f>
                <c:numCache>
                  <c:formatCode>General</c:formatCode>
                  <c:ptCount val="5"/>
                  <c:pt idx="0">
                    <c:v>0.11408066965629697</c:v>
                  </c:pt>
                  <c:pt idx="1">
                    <c:v>5.145119467534192E-2</c:v>
                  </c:pt>
                  <c:pt idx="2">
                    <c:v>0.26495458618031748</c:v>
                  </c:pt>
                  <c:pt idx="3">
                    <c:v>0.13158027358986496</c:v>
                  </c:pt>
                  <c:pt idx="4">
                    <c:v>0.18344901018581364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modelling'!$T$37:$T$41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modelling'!$U$37:$U$41</c:f>
              <c:numCache>
                <c:formatCode>0.000</c:formatCode>
                <c:ptCount val="5"/>
                <c:pt idx="0">
                  <c:v>10.586187535092645</c:v>
                </c:pt>
                <c:pt idx="1">
                  <c:v>10.714345873104998</c:v>
                </c:pt>
                <c:pt idx="2">
                  <c:v>9.7966781214203884</c:v>
                </c:pt>
                <c:pt idx="3">
                  <c:v>8.204871794871794</c:v>
                </c:pt>
                <c:pt idx="4">
                  <c:v>8.2161538461538459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EB-A842-A363-3D4807E08659}"/>
            </c:ext>
          </c:extLst>
        </c:ser>
        <c:ser>
          <c:idx val="3"/>
          <c:order val="3"/>
          <c:tx>
            <c:v>11 mM, high HC</c:v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modelling'!$W$42:$W$46</c:f>
                <c:numCache>
                  <c:formatCode>General</c:formatCode>
                  <c:ptCount val="5"/>
                  <c:pt idx="0">
                    <c:v>0.18587892071734419</c:v>
                  </c:pt>
                  <c:pt idx="1">
                    <c:v>0.12843391290073342</c:v>
                  </c:pt>
                  <c:pt idx="2">
                    <c:v>0.15036306729329113</c:v>
                  </c:pt>
                  <c:pt idx="3">
                    <c:v>0.15119065742200499</c:v>
                  </c:pt>
                  <c:pt idx="4">
                    <c:v>7.5567670196004827E-2</c:v>
                  </c:pt>
                </c:numCache>
              </c:numRef>
            </c:plus>
            <c:minus>
              <c:numRef>
                <c:f>'Exp 3.2 modelling'!$W$42:$W$46</c:f>
                <c:numCache>
                  <c:formatCode>General</c:formatCode>
                  <c:ptCount val="5"/>
                  <c:pt idx="0">
                    <c:v>0.18587892071734419</c:v>
                  </c:pt>
                  <c:pt idx="1">
                    <c:v>0.12843391290073342</c:v>
                  </c:pt>
                  <c:pt idx="2">
                    <c:v>0.15036306729329113</c:v>
                  </c:pt>
                  <c:pt idx="3">
                    <c:v>0.15119065742200499</c:v>
                  </c:pt>
                  <c:pt idx="4">
                    <c:v>7.5567670196004827E-2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modelling'!$T$42:$T$46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modelling'!$U$42:$U$46</c:f>
              <c:numCache>
                <c:formatCode>0.000</c:formatCode>
                <c:ptCount val="5"/>
                <c:pt idx="0">
                  <c:v>10.726190476190476</c:v>
                </c:pt>
                <c:pt idx="1">
                  <c:v>10.742559523809524</c:v>
                </c:pt>
                <c:pt idx="2">
                  <c:v>10.531947978512866</c:v>
                </c:pt>
                <c:pt idx="3">
                  <c:v>9.649579390115667</c:v>
                </c:pt>
                <c:pt idx="4">
                  <c:v>9.691508937960041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EB-A842-A363-3D4807E08659}"/>
            </c:ext>
          </c:extLst>
        </c:ser>
        <c:ser>
          <c:idx val="4"/>
          <c:order val="4"/>
          <c:tx>
            <c:v>5.5 mM + GTT, low HC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modelling'!$W$47:$W$51</c:f>
                <c:numCache>
                  <c:formatCode>General</c:formatCode>
                  <c:ptCount val="5"/>
                  <c:pt idx="0">
                    <c:v>0.13534837076022604</c:v>
                  </c:pt>
                  <c:pt idx="1">
                    <c:v>0.17124403214248601</c:v>
                  </c:pt>
                  <c:pt idx="2">
                    <c:v>3.1644621005176676E-2</c:v>
                  </c:pt>
                  <c:pt idx="3">
                    <c:v>0.39179445120903933</c:v>
                  </c:pt>
                  <c:pt idx="4">
                    <c:v>5.0586089427507835E-2</c:v>
                  </c:pt>
                </c:numCache>
              </c:numRef>
            </c:plus>
            <c:minus>
              <c:numRef>
                <c:f>'Exp 3.2 modelling'!$W$47:$W$51</c:f>
                <c:numCache>
                  <c:formatCode>General</c:formatCode>
                  <c:ptCount val="5"/>
                  <c:pt idx="0">
                    <c:v>0.13534837076022604</c:v>
                  </c:pt>
                  <c:pt idx="1">
                    <c:v>0.17124403214248601</c:v>
                  </c:pt>
                  <c:pt idx="2">
                    <c:v>3.1644621005176676E-2</c:v>
                  </c:pt>
                  <c:pt idx="3">
                    <c:v>0.39179445120903933</c:v>
                  </c:pt>
                  <c:pt idx="4">
                    <c:v>5.0586089427507835E-2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modelling'!$T$47:$T$51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modelling'!$U$47:$U$51</c:f>
              <c:numCache>
                <c:formatCode>0.000</c:formatCode>
                <c:ptCount val="5"/>
                <c:pt idx="0">
                  <c:v>11.819904548006738</c:v>
                </c:pt>
                <c:pt idx="1">
                  <c:v>10.424059517125212</c:v>
                </c:pt>
                <c:pt idx="2">
                  <c:v>9.8266036655211906</c:v>
                </c:pt>
                <c:pt idx="3">
                  <c:v>8.3779165565248057</c:v>
                </c:pt>
                <c:pt idx="4">
                  <c:v>7.9115384615384619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EB-A842-A363-3D4807E08659}"/>
            </c:ext>
          </c:extLst>
        </c:ser>
        <c:ser>
          <c:idx val="5"/>
          <c:order val="5"/>
          <c:tx>
            <c:v>5.5 mM + GTT, high HC</c:v>
          </c:tx>
          <c:spPr>
            <a:ln w="952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modelling'!$W$52:$W$56</c:f>
                <c:numCache>
                  <c:formatCode>General</c:formatCode>
                  <c:ptCount val="5"/>
                  <c:pt idx="0">
                    <c:v>0.13661330258962473</c:v>
                  </c:pt>
                  <c:pt idx="1">
                    <c:v>0.11194063930108349</c:v>
                  </c:pt>
                  <c:pt idx="2">
                    <c:v>0.11142166912873573</c:v>
                  </c:pt>
                  <c:pt idx="3">
                    <c:v>0.12215995399998968</c:v>
                  </c:pt>
                  <c:pt idx="4">
                    <c:v>0.13588905886662145</c:v>
                  </c:pt>
                </c:numCache>
              </c:numRef>
            </c:plus>
            <c:minus>
              <c:numRef>
                <c:f>'Exp 3.2 modelling'!$W$52:$W$56</c:f>
                <c:numCache>
                  <c:formatCode>General</c:formatCode>
                  <c:ptCount val="5"/>
                  <c:pt idx="0">
                    <c:v>0.13661330258962473</c:v>
                  </c:pt>
                  <c:pt idx="1">
                    <c:v>0.11194063930108349</c:v>
                  </c:pt>
                  <c:pt idx="2">
                    <c:v>0.11142166912873573</c:v>
                  </c:pt>
                  <c:pt idx="3">
                    <c:v>0.12215995399998968</c:v>
                  </c:pt>
                  <c:pt idx="4">
                    <c:v>0.13588905886662145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modelling'!$T$52:$T$56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modelling'!$U$52:$U$56</c:f>
              <c:numCache>
                <c:formatCode>0.000</c:formatCode>
                <c:ptCount val="5"/>
                <c:pt idx="0">
                  <c:v>12.800595238095239</c:v>
                </c:pt>
                <c:pt idx="1">
                  <c:v>10.041666666666666</c:v>
                </c:pt>
                <c:pt idx="2">
                  <c:v>10.790076335877863</c:v>
                </c:pt>
                <c:pt idx="3">
                  <c:v>10.177410234662142</c:v>
                </c:pt>
                <c:pt idx="4">
                  <c:v>10.187434279705572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EB-A842-A363-3D4807E0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plus>
            <c:min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modelling'!$T$64:$T$67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modelling'!$U$64:$U$67</c:f>
              <c:numCache>
                <c:formatCode>0.000</c:formatCode>
                <c:ptCount val="4"/>
                <c:pt idx="0">
                  <c:v>39.052200000000006</c:v>
                </c:pt>
                <c:pt idx="1">
                  <c:v>110.54369999999999</c:v>
                </c:pt>
                <c:pt idx="2">
                  <c:v>135.33240000000001</c:v>
                </c:pt>
                <c:pt idx="3">
                  <c:v>170.0538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E-A947-A0BF-3E6E67FB7359}"/>
            </c:ext>
          </c:extLst>
        </c:ser>
        <c:ser>
          <c:idx val="1"/>
          <c:order val="1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plus>
            <c:min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modelling'!$T$68:$T$71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modelling'!$U$68:$U$71</c:f>
              <c:numCache>
                <c:formatCode>0.000</c:formatCode>
                <c:ptCount val="4"/>
                <c:pt idx="0">
                  <c:v>8.6595000000000013</c:v>
                </c:pt>
                <c:pt idx="1">
                  <c:v>51.619799999999998</c:v>
                </c:pt>
                <c:pt idx="2">
                  <c:v>47.885999999999989</c:v>
                </c:pt>
                <c:pt idx="3">
                  <c:v>42.803333333333335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E-A947-A0BF-3E6E67FB7359}"/>
            </c:ext>
          </c:extLst>
        </c:ser>
        <c:ser>
          <c:idx val="2"/>
          <c:order val="2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plus>
            <c:min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modelling'!$T$82:$T$85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modelling'!$U$82:$U$85</c:f>
              <c:numCache>
                <c:formatCode>0.000</c:formatCode>
                <c:ptCount val="4"/>
                <c:pt idx="0">
                  <c:v>74.345500000000001</c:v>
                </c:pt>
                <c:pt idx="1">
                  <c:v>1150.4930000000002</c:v>
                </c:pt>
                <c:pt idx="2">
                  <c:v>2172.8833333333332</c:v>
                </c:pt>
                <c:pt idx="3">
                  <c:v>2825.91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E-A947-A0BF-3E6E67FB7359}"/>
            </c:ext>
          </c:extLst>
        </c:ser>
        <c:ser>
          <c:idx val="3"/>
          <c:order val="3"/>
          <c:tx>
            <c:v>11 mM, high HC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plus>
            <c:min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modelling'!$T$86:$T$89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modelling'!$U$86:$U$89</c:f>
              <c:numCache>
                <c:formatCode>0.000</c:formatCode>
                <c:ptCount val="4"/>
                <c:pt idx="0">
                  <c:v>44.612500000000004</c:v>
                </c:pt>
                <c:pt idx="1">
                  <c:v>663.4620000000001</c:v>
                </c:pt>
                <c:pt idx="2">
                  <c:v>1291.2766666666666</c:v>
                </c:pt>
                <c:pt idx="3">
                  <c:v>1561.3056666666669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E-A947-A0BF-3E6E67FB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5.5 mM, low HC</c:v>
          </c:tx>
          <c:spPr>
            <a:ln>
              <a:solidFill>
                <a:schemeClr val="accent2"/>
              </a:solidFill>
              <a:prstDash val="dash"/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modelling'!$W$77:$W$81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1.7859147982663302</c:v>
                  </c:pt>
                  <c:pt idx="2">
                    <c:v>3.4774547564753928</c:v>
                  </c:pt>
                  <c:pt idx="3">
                    <c:v>7.2326966098406222</c:v>
                  </c:pt>
                  <c:pt idx="4">
                    <c:v>8.0006119140975738</c:v>
                  </c:pt>
                </c:numCache>
              </c:numRef>
            </c:plus>
            <c:minus>
              <c:numRef>
                <c:f>'Exp 3.2 modelling'!$W$77:$W$81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1.7859147982663302</c:v>
                  </c:pt>
                  <c:pt idx="2">
                    <c:v>3.4774547564753928</c:v>
                  </c:pt>
                  <c:pt idx="3">
                    <c:v>7.2326966098406222</c:v>
                  </c:pt>
                  <c:pt idx="4">
                    <c:v>8.0006119140975738</c:v>
                  </c:pt>
                </c:numCache>
              </c:numRef>
            </c:minus>
          </c:errBars>
          <c:xVal>
            <c:numRef>
              <c:f>'Exp 3.2 modelling'!$T$72:$T$76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modelling'!$U$72:$U$76</c:f>
              <c:numCache>
                <c:formatCode>0.000</c:formatCode>
                <c:ptCount val="5"/>
                <c:pt idx="0">
                  <c:v>6.1589999999999998</c:v>
                </c:pt>
                <c:pt idx="1">
                  <c:v>47.273250000000004</c:v>
                </c:pt>
                <c:pt idx="2">
                  <c:v>104.8275</c:v>
                </c:pt>
                <c:pt idx="3">
                  <c:v>142.79</c:v>
                </c:pt>
                <c:pt idx="4">
                  <c:v>166.89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D-6040-8936-E13B1EAF885C}"/>
            </c:ext>
          </c:extLst>
        </c:ser>
        <c:ser>
          <c:idx val="5"/>
          <c:order val="1"/>
          <c:tx>
            <c:v>5.5 mM, high HC</c:v>
          </c:tx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'Exp 3.2 modelling'!$T$77:$T$81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modelling'!$U$77:$U$81</c:f>
              <c:numCache>
                <c:formatCode>0.000</c:formatCode>
                <c:ptCount val="5"/>
                <c:pt idx="0">
                  <c:v>0</c:v>
                </c:pt>
                <c:pt idx="1">
                  <c:v>6.1590000000000007</c:v>
                </c:pt>
                <c:pt idx="2">
                  <c:v>10.2935</c:v>
                </c:pt>
                <c:pt idx="3">
                  <c:v>18.148499999999999</c:v>
                </c:pt>
                <c:pt idx="4">
                  <c:v>19.551000000000002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D-6040-8936-E13B1EAF885C}"/>
            </c:ext>
          </c:extLst>
        </c:ser>
        <c:ser>
          <c:idx val="6"/>
          <c:order val="2"/>
          <c:tx>
            <c:v>11 mM, low HC</c:v>
          </c:tx>
          <c:spPr>
            <a:ln>
              <a:solidFill>
                <a:schemeClr val="accent1"/>
              </a:solidFill>
              <a:prstDash val="dash"/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modelling'!$W$90:$W$94</c:f>
                <c:numCache>
                  <c:formatCode>General</c:formatCode>
                  <c:ptCount val="5"/>
                  <c:pt idx="0">
                    <c:v>7.7830621383874137</c:v>
                  </c:pt>
                  <c:pt idx="1">
                    <c:v>23.586158016938683</c:v>
                  </c:pt>
                  <c:pt idx="2">
                    <c:v>113.22546559805166</c:v>
                  </c:pt>
                  <c:pt idx="3">
                    <c:v>50.366345906765943</c:v>
                  </c:pt>
                  <c:pt idx="4">
                    <c:v>247.33195978953731</c:v>
                  </c:pt>
                </c:numCache>
              </c:numRef>
            </c:plus>
            <c:minus>
              <c:numRef>
                <c:f>'Exp 3.2 modelling'!$W$90:$W$94</c:f>
                <c:numCache>
                  <c:formatCode>General</c:formatCode>
                  <c:ptCount val="5"/>
                  <c:pt idx="0">
                    <c:v>7.7830621383874137</c:v>
                  </c:pt>
                  <c:pt idx="1">
                    <c:v>23.586158016938683</c:v>
                  </c:pt>
                  <c:pt idx="2">
                    <c:v>113.22546559805166</c:v>
                  </c:pt>
                  <c:pt idx="3">
                    <c:v>50.366345906765943</c:v>
                  </c:pt>
                  <c:pt idx="4">
                    <c:v>247.33195978953731</c:v>
                  </c:pt>
                </c:numCache>
              </c:numRef>
            </c:minus>
          </c:errBars>
          <c:xVal>
            <c:numRef>
              <c:f>'Exp 3.2 modelling'!$T$90:$T$94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modelling'!$U$90:$U$94</c:f>
              <c:numCache>
                <c:formatCode>0.000</c:formatCode>
                <c:ptCount val="5"/>
                <c:pt idx="0">
                  <c:v>67.858500000000006</c:v>
                </c:pt>
                <c:pt idx="1">
                  <c:v>726.11</c:v>
                </c:pt>
                <c:pt idx="2">
                  <c:v>1922.2287500000002</c:v>
                </c:pt>
                <c:pt idx="3">
                  <c:v>2444.7799999999997</c:v>
                </c:pt>
                <c:pt idx="4">
                  <c:v>3221.8199999999997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D-6040-8936-E13B1EAF885C}"/>
            </c:ext>
          </c:extLst>
        </c:ser>
        <c:ser>
          <c:idx val="7"/>
          <c:order val="3"/>
          <c:tx>
            <c:v>11 mM, high HC</c:v>
          </c:tx>
          <c:spPr>
            <a:ln>
              <a:solidFill>
                <a:schemeClr val="accent1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modelling'!$W$95:$W$99</c:f>
                <c:numCache>
                  <c:formatCode>General</c:formatCode>
                  <c:ptCount val="5"/>
                  <c:pt idx="0">
                    <c:v>3.1409999999999978</c:v>
                  </c:pt>
                  <c:pt idx="1">
                    <c:v>7.005385279673507</c:v>
                  </c:pt>
                  <c:pt idx="2">
                    <c:v>36.332362611267961</c:v>
                  </c:pt>
                  <c:pt idx="3">
                    <c:v>21.931093746474826</c:v>
                  </c:pt>
                  <c:pt idx="4">
                    <c:v>30.80519896597551</c:v>
                  </c:pt>
                </c:numCache>
              </c:numRef>
            </c:plus>
            <c:minus>
              <c:numRef>
                <c:f>'Exp 3.2 modelling'!$W$95:$W$99</c:f>
                <c:numCache>
                  <c:formatCode>General</c:formatCode>
                  <c:ptCount val="5"/>
                  <c:pt idx="0">
                    <c:v>3.1409999999999978</c:v>
                  </c:pt>
                  <c:pt idx="1">
                    <c:v>7.005385279673507</c:v>
                  </c:pt>
                  <c:pt idx="2">
                    <c:v>36.332362611267961</c:v>
                  </c:pt>
                  <c:pt idx="3">
                    <c:v>21.931093746474826</c:v>
                  </c:pt>
                  <c:pt idx="4">
                    <c:v>30.80519896597551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'Exp 3.2 modelling'!$T$95:$T$99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modelling'!$U$95:$U$99</c:f>
              <c:numCache>
                <c:formatCode>0.000</c:formatCode>
                <c:ptCount val="5"/>
                <c:pt idx="0">
                  <c:v>8.7720000000000002</c:v>
                </c:pt>
                <c:pt idx="1">
                  <c:v>109.1575</c:v>
                </c:pt>
                <c:pt idx="2">
                  <c:v>270.7525</c:v>
                </c:pt>
                <c:pt idx="3">
                  <c:v>310.20749999999998</c:v>
                </c:pt>
                <c:pt idx="4">
                  <c:v>303.03999999999996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D-6040-8936-E13B1EAF885C}"/>
            </c:ext>
          </c:extLst>
        </c:ser>
        <c:ser>
          <c:idx val="8"/>
          <c:order val="4"/>
          <c:tx>
            <c:v>5.5 mM + GTT, low HC</c:v>
          </c:tx>
          <c:spPr>
            <a:ln>
              <a:solidFill>
                <a:schemeClr val="accent4"/>
              </a:solidFill>
              <a:prstDash val="dash"/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'Exp 3.2 modelling'!$T$100:$T$104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modelling'!$U$100:$U$104</c:f>
              <c:numCache>
                <c:formatCode>0.000</c:formatCode>
                <c:ptCount val="5"/>
                <c:pt idx="0">
                  <c:v>0</c:v>
                </c:pt>
                <c:pt idx="1">
                  <c:v>187.50499999999997</c:v>
                </c:pt>
                <c:pt idx="2">
                  <c:v>1203.26</c:v>
                </c:pt>
                <c:pt idx="3">
                  <c:v>2082.4849999999997</c:v>
                </c:pt>
                <c:pt idx="4">
                  <c:v>2578.14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7D-6040-8936-E13B1EAF885C}"/>
            </c:ext>
          </c:extLst>
        </c:ser>
        <c:ser>
          <c:idx val="9"/>
          <c:order val="5"/>
          <c:tx>
            <c:v>5.5 mM + GTT, high HC</c:v>
          </c:tx>
          <c:spPr>
            <a:ln>
              <a:solidFill>
                <a:schemeClr val="accent4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'Exp 3.2 modelling'!$T$105:$T$109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modelling'!$U$105:$U$109</c:f>
              <c:numCache>
                <c:formatCode>0.000</c:formatCode>
                <c:ptCount val="5"/>
                <c:pt idx="0">
                  <c:v>0</c:v>
                </c:pt>
                <c:pt idx="1">
                  <c:v>9.6593333333333344</c:v>
                </c:pt>
                <c:pt idx="2">
                  <c:v>27.220500000000001</c:v>
                </c:pt>
                <c:pt idx="3">
                  <c:v>63.64425</c:v>
                </c:pt>
                <c:pt idx="4">
                  <c:v>89.013000000000005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D-6040-8936-E13B1EAF885C}"/>
            </c:ext>
          </c:extLst>
        </c:ser>
        <c:ser>
          <c:idx val="0"/>
          <c:order val="6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plus>
            <c:min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modelling'!$T$64:$T$67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modelling'!$U$64:$U$67</c:f>
              <c:numCache>
                <c:formatCode>0.000</c:formatCode>
                <c:ptCount val="4"/>
                <c:pt idx="0">
                  <c:v>39.052200000000006</c:v>
                </c:pt>
                <c:pt idx="1">
                  <c:v>110.54369999999999</c:v>
                </c:pt>
                <c:pt idx="2">
                  <c:v>135.33240000000001</c:v>
                </c:pt>
                <c:pt idx="3">
                  <c:v>170.0538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7D-6040-8936-E13B1EAF885C}"/>
            </c:ext>
          </c:extLst>
        </c:ser>
        <c:ser>
          <c:idx val="1"/>
          <c:order val="7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plus>
            <c:min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modelling'!$T$68:$T$71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modelling'!$U$68:$U$71</c:f>
              <c:numCache>
                <c:formatCode>0.000</c:formatCode>
                <c:ptCount val="4"/>
                <c:pt idx="0">
                  <c:v>8.6595000000000013</c:v>
                </c:pt>
                <c:pt idx="1">
                  <c:v>51.619799999999998</c:v>
                </c:pt>
                <c:pt idx="2">
                  <c:v>47.885999999999989</c:v>
                </c:pt>
                <c:pt idx="3">
                  <c:v>42.803333333333335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7D-6040-8936-E13B1EAF885C}"/>
            </c:ext>
          </c:extLst>
        </c:ser>
        <c:ser>
          <c:idx val="2"/>
          <c:order val="8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plus>
            <c:min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modelling'!$T$82:$T$85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modelling'!$U$82:$U$85</c:f>
              <c:numCache>
                <c:formatCode>0.000</c:formatCode>
                <c:ptCount val="4"/>
                <c:pt idx="0">
                  <c:v>74.345500000000001</c:v>
                </c:pt>
                <c:pt idx="1">
                  <c:v>1150.4930000000002</c:v>
                </c:pt>
                <c:pt idx="2">
                  <c:v>2172.8833333333332</c:v>
                </c:pt>
                <c:pt idx="3">
                  <c:v>2825.91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7D-6040-8936-E13B1EAF885C}"/>
            </c:ext>
          </c:extLst>
        </c:ser>
        <c:ser>
          <c:idx val="3"/>
          <c:order val="9"/>
          <c:tx>
            <c:v>11 mM, high HC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plus>
            <c:min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modelling'!$T$86:$T$89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modelling'!$U$86:$U$89</c:f>
              <c:numCache>
                <c:formatCode>0.000</c:formatCode>
                <c:ptCount val="4"/>
                <c:pt idx="0">
                  <c:v>44.612500000000004</c:v>
                </c:pt>
                <c:pt idx="1">
                  <c:v>663.4620000000001</c:v>
                </c:pt>
                <c:pt idx="2">
                  <c:v>1291.2766666666666</c:v>
                </c:pt>
                <c:pt idx="3">
                  <c:v>1561.3056666666669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7D-6040-8936-E13B1EAF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5.5 mM, high HC</c:v>
          </c:tx>
          <c:spPr>
            <a:ln w="95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modelling'!$W$20:$W$23</c:f>
                <c:numCache>
                  <c:formatCode>General</c:formatCode>
                  <c:ptCount val="4"/>
                  <c:pt idx="0">
                    <c:v>5.9207335109781642E-2</c:v>
                  </c:pt>
                  <c:pt idx="1">
                    <c:v>7.3570595237614597E-2</c:v>
                  </c:pt>
                  <c:pt idx="2">
                    <c:v>7.1741654032059413E-2</c:v>
                  </c:pt>
                  <c:pt idx="3">
                    <c:v>8.608016944739541E-2</c:v>
                  </c:pt>
                </c:numCache>
              </c:numRef>
            </c:plus>
            <c:minus>
              <c:numRef>
                <c:f>'Exp 3.2 modelling'!$W$20:$W$23</c:f>
                <c:numCache>
                  <c:formatCode>General</c:formatCode>
                  <c:ptCount val="4"/>
                  <c:pt idx="0">
                    <c:v>5.9207335109781642E-2</c:v>
                  </c:pt>
                  <c:pt idx="1">
                    <c:v>7.3570595237614597E-2</c:v>
                  </c:pt>
                  <c:pt idx="2">
                    <c:v>7.1741654032059413E-2</c:v>
                  </c:pt>
                  <c:pt idx="3">
                    <c:v>8.608016944739541E-2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modelling'!$T$20:$T$23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modelling'!$U$20:$U$23</c:f>
              <c:numCache>
                <c:formatCode>0.000</c:formatCode>
                <c:ptCount val="4"/>
                <c:pt idx="0">
                  <c:v>7.127676874340021</c:v>
                </c:pt>
                <c:pt idx="1">
                  <c:v>5.1403431890179503</c:v>
                </c:pt>
                <c:pt idx="2">
                  <c:v>4.575352856457032</c:v>
                </c:pt>
                <c:pt idx="3">
                  <c:v>3.7381901104176665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D-9447-8A1A-87E1912250F6}"/>
            </c:ext>
          </c:extLst>
        </c:ser>
        <c:ser>
          <c:idx val="3"/>
          <c:order val="1"/>
          <c:tx>
            <c:v>11 mM, high HC</c:v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'Exp 3.2 modelling'!$T$33:$T$36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modelling'!$U$33:$U$36</c:f>
              <c:numCache>
                <c:formatCode>0.000</c:formatCode>
                <c:ptCount val="4"/>
                <c:pt idx="0">
                  <c:v>11.358395989974936</c:v>
                </c:pt>
                <c:pt idx="1">
                  <c:v>10.823354683003805</c:v>
                </c:pt>
                <c:pt idx="2">
                  <c:v>9.4866806869961433</c:v>
                </c:pt>
                <c:pt idx="3">
                  <c:v>8.3222923238696094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D-9447-8A1A-87E19122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modelling'!#REF!</c:f>
            </c:numRef>
          </c:xVal>
          <c:yVal>
            <c:numRef>
              <c:f>'Exp 3.2 modelling'!#REF!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B-BC42-A161-0E1305FD7368}"/>
            </c:ext>
          </c:extLst>
        </c:ser>
        <c:ser>
          <c:idx val="3"/>
          <c:order val="1"/>
          <c:tx>
            <c:v>11 mM, high HC</c:v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modelling'!$W$42:$W$46</c:f>
                <c:numCache>
                  <c:formatCode>General</c:formatCode>
                  <c:ptCount val="5"/>
                  <c:pt idx="0">
                    <c:v>0.18587892071734419</c:v>
                  </c:pt>
                  <c:pt idx="1">
                    <c:v>0.12843391290073342</c:v>
                  </c:pt>
                  <c:pt idx="2">
                    <c:v>0.15036306729329113</c:v>
                  </c:pt>
                  <c:pt idx="3">
                    <c:v>0.15119065742200499</c:v>
                  </c:pt>
                  <c:pt idx="4">
                    <c:v>7.5567670196004827E-2</c:v>
                  </c:pt>
                </c:numCache>
              </c:numRef>
            </c:plus>
            <c:minus>
              <c:numRef>
                <c:f>'Exp 3.2 modelling'!$W$42:$W$46</c:f>
                <c:numCache>
                  <c:formatCode>General</c:formatCode>
                  <c:ptCount val="5"/>
                  <c:pt idx="0">
                    <c:v>0.18587892071734419</c:v>
                  </c:pt>
                  <c:pt idx="1">
                    <c:v>0.12843391290073342</c:v>
                  </c:pt>
                  <c:pt idx="2">
                    <c:v>0.15036306729329113</c:v>
                  </c:pt>
                  <c:pt idx="3">
                    <c:v>0.15119065742200499</c:v>
                  </c:pt>
                  <c:pt idx="4">
                    <c:v>7.5567670196004827E-2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modelling'!$T$42:$T$46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modelling'!$U$42:$U$46</c:f>
              <c:numCache>
                <c:formatCode>0.000</c:formatCode>
                <c:ptCount val="5"/>
                <c:pt idx="0">
                  <c:v>10.726190476190476</c:v>
                </c:pt>
                <c:pt idx="1">
                  <c:v>10.742559523809524</c:v>
                </c:pt>
                <c:pt idx="2">
                  <c:v>10.531947978512866</c:v>
                </c:pt>
                <c:pt idx="3">
                  <c:v>9.649579390115667</c:v>
                </c:pt>
                <c:pt idx="4">
                  <c:v>9.691508937960041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B-BC42-A161-0E1305FD7368}"/>
            </c:ext>
          </c:extLst>
        </c:ser>
        <c:ser>
          <c:idx val="5"/>
          <c:order val="2"/>
          <c:tx>
            <c:v>5.5 mM + GTT, high HC</c:v>
          </c:tx>
          <c:spPr>
            <a:ln w="952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modelling'!$W$52:$W$56</c:f>
                <c:numCache>
                  <c:formatCode>General</c:formatCode>
                  <c:ptCount val="5"/>
                  <c:pt idx="0">
                    <c:v>0.13661330258962473</c:v>
                  </c:pt>
                  <c:pt idx="1">
                    <c:v>0.11194063930108349</c:v>
                  </c:pt>
                  <c:pt idx="2">
                    <c:v>0.11142166912873573</c:v>
                  </c:pt>
                  <c:pt idx="3">
                    <c:v>0.12215995399998968</c:v>
                  </c:pt>
                  <c:pt idx="4">
                    <c:v>0.13588905886662145</c:v>
                  </c:pt>
                </c:numCache>
              </c:numRef>
            </c:plus>
            <c:minus>
              <c:numRef>
                <c:f>'Exp 3.2 modelling'!$W$52:$W$56</c:f>
                <c:numCache>
                  <c:formatCode>General</c:formatCode>
                  <c:ptCount val="5"/>
                  <c:pt idx="0">
                    <c:v>0.13661330258962473</c:v>
                  </c:pt>
                  <c:pt idx="1">
                    <c:v>0.11194063930108349</c:v>
                  </c:pt>
                  <c:pt idx="2">
                    <c:v>0.11142166912873573</c:v>
                  </c:pt>
                  <c:pt idx="3">
                    <c:v>0.12215995399998968</c:v>
                  </c:pt>
                  <c:pt idx="4">
                    <c:v>0.13588905886662145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modelling'!$T$52:$T$56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modelling'!$U$52:$U$56</c:f>
              <c:numCache>
                <c:formatCode>0.000</c:formatCode>
                <c:ptCount val="5"/>
                <c:pt idx="0">
                  <c:v>12.800595238095239</c:v>
                </c:pt>
                <c:pt idx="1">
                  <c:v>10.041666666666666</c:v>
                </c:pt>
                <c:pt idx="2">
                  <c:v>10.790076335877863</c:v>
                </c:pt>
                <c:pt idx="3">
                  <c:v>10.177410234662142</c:v>
                </c:pt>
                <c:pt idx="4">
                  <c:v>10.187434279705572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B-BC42-A161-0E1305FD7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plus>
            <c:min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modelling'!$T$68:$T$71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modelling'!$U$68:$U$71</c:f>
              <c:numCache>
                <c:formatCode>0.000</c:formatCode>
                <c:ptCount val="4"/>
                <c:pt idx="0">
                  <c:v>8.6595000000000013</c:v>
                </c:pt>
                <c:pt idx="1">
                  <c:v>51.619799999999998</c:v>
                </c:pt>
                <c:pt idx="2">
                  <c:v>47.885999999999989</c:v>
                </c:pt>
                <c:pt idx="3">
                  <c:v>42.803333333333335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D-1849-939D-AF2D03864789}"/>
            </c:ext>
          </c:extLst>
        </c:ser>
        <c:ser>
          <c:idx val="3"/>
          <c:order val="1"/>
          <c:tx>
            <c:v>11 mM, high HC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plus>
            <c:min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modelling'!$T$86:$T$89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modelling'!$U$86:$U$89</c:f>
              <c:numCache>
                <c:formatCode>0.000</c:formatCode>
                <c:ptCount val="4"/>
                <c:pt idx="0">
                  <c:v>44.612500000000004</c:v>
                </c:pt>
                <c:pt idx="1">
                  <c:v>663.4620000000001</c:v>
                </c:pt>
                <c:pt idx="2">
                  <c:v>1291.2766666666666</c:v>
                </c:pt>
                <c:pt idx="3">
                  <c:v>1561.3056666666669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1849-939D-AF2D0386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modelling'!$T$77:$T$81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modelling'!$U$77:$U$81</c:f>
              <c:numCache>
                <c:formatCode>0.000</c:formatCode>
                <c:ptCount val="5"/>
                <c:pt idx="0">
                  <c:v>0</c:v>
                </c:pt>
                <c:pt idx="1">
                  <c:v>6.1590000000000007</c:v>
                </c:pt>
                <c:pt idx="2">
                  <c:v>10.2935</c:v>
                </c:pt>
                <c:pt idx="3">
                  <c:v>18.148499999999999</c:v>
                </c:pt>
                <c:pt idx="4">
                  <c:v>19.551000000000002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8-8145-8D99-8CEBBC53C96A}"/>
            </c:ext>
          </c:extLst>
        </c:ser>
        <c:ser>
          <c:idx val="3"/>
          <c:order val="1"/>
          <c:tx>
            <c:v>11 mM, high HC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modelling'!$W$95:$W$99</c:f>
                <c:numCache>
                  <c:formatCode>General</c:formatCode>
                  <c:ptCount val="5"/>
                  <c:pt idx="0">
                    <c:v>3.1409999999999978</c:v>
                  </c:pt>
                  <c:pt idx="1">
                    <c:v>7.005385279673507</c:v>
                  </c:pt>
                  <c:pt idx="2">
                    <c:v>36.332362611267961</c:v>
                  </c:pt>
                  <c:pt idx="3">
                    <c:v>21.931093746474826</c:v>
                  </c:pt>
                  <c:pt idx="4">
                    <c:v>30.80519896597551</c:v>
                  </c:pt>
                </c:numCache>
              </c:numRef>
            </c:plus>
            <c:minus>
              <c:numRef>
                <c:f>'Exp 3.2 modelling'!$W$95:$W$99</c:f>
                <c:numCache>
                  <c:formatCode>General</c:formatCode>
                  <c:ptCount val="5"/>
                  <c:pt idx="0">
                    <c:v>3.1409999999999978</c:v>
                  </c:pt>
                  <c:pt idx="1">
                    <c:v>7.005385279673507</c:v>
                  </c:pt>
                  <c:pt idx="2">
                    <c:v>36.332362611267961</c:v>
                  </c:pt>
                  <c:pt idx="3">
                    <c:v>21.931093746474826</c:v>
                  </c:pt>
                  <c:pt idx="4">
                    <c:v>30.80519896597551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modelling'!$T$95:$T$99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modelling'!$U$95:$U$99</c:f>
              <c:numCache>
                <c:formatCode>0.000</c:formatCode>
                <c:ptCount val="5"/>
                <c:pt idx="0">
                  <c:v>8.7720000000000002</c:v>
                </c:pt>
                <c:pt idx="1">
                  <c:v>109.1575</c:v>
                </c:pt>
                <c:pt idx="2">
                  <c:v>270.7525</c:v>
                </c:pt>
                <c:pt idx="3">
                  <c:v>310.20749999999998</c:v>
                </c:pt>
                <c:pt idx="4">
                  <c:v>303.03999999999996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8-8145-8D99-8CEBBC53C96A}"/>
            </c:ext>
          </c:extLst>
        </c:ser>
        <c:ser>
          <c:idx val="5"/>
          <c:order val="2"/>
          <c:tx>
            <c:v>5.5 mM + GTT, high HC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modelling'!$T$105:$T$109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modelling'!$U$105:$U$109</c:f>
              <c:numCache>
                <c:formatCode>0.000</c:formatCode>
                <c:ptCount val="5"/>
                <c:pt idx="0">
                  <c:v>0</c:v>
                </c:pt>
                <c:pt idx="1">
                  <c:v>9.6593333333333344</c:v>
                </c:pt>
                <c:pt idx="2">
                  <c:v>27.220500000000001</c:v>
                </c:pt>
                <c:pt idx="3">
                  <c:v>63.64425</c:v>
                </c:pt>
                <c:pt idx="4">
                  <c:v>89.013000000000005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8-8145-8D99-8CEBBC53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modelling'!$W$16:$W$19</c:f>
                <c:numCache>
                  <c:formatCode>General</c:formatCode>
                  <c:ptCount val="4"/>
                  <c:pt idx="0">
                    <c:v>9.5185682163184876E-2</c:v>
                  </c:pt>
                  <c:pt idx="1">
                    <c:v>3.5277843324238126E-2</c:v>
                  </c:pt>
                  <c:pt idx="2">
                    <c:v>5.1464561243444444E-2</c:v>
                  </c:pt>
                  <c:pt idx="3">
                    <c:v>5.1440867976166461E-2</c:v>
                  </c:pt>
                </c:numCache>
              </c:numRef>
            </c:plus>
            <c:minus>
              <c:numRef>
                <c:f>'Exp 3.2 modelling'!$W$16:$W$19</c:f>
                <c:numCache>
                  <c:formatCode>General</c:formatCode>
                  <c:ptCount val="4"/>
                  <c:pt idx="0">
                    <c:v>9.5185682163184876E-2</c:v>
                  </c:pt>
                  <c:pt idx="1">
                    <c:v>3.5277843324238126E-2</c:v>
                  </c:pt>
                  <c:pt idx="2">
                    <c:v>5.1464561243444444E-2</c:v>
                  </c:pt>
                  <c:pt idx="3">
                    <c:v>5.1440867976166461E-2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modelling'!$T$16:$T$19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modelling'!$U$16:$U$19</c:f>
              <c:numCache>
                <c:formatCode>0.000</c:formatCode>
                <c:ptCount val="4"/>
                <c:pt idx="0">
                  <c:v>6.3755042016806716</c:v>
                </c:pt>
                <c:pt idx="1">
                  <c:v>5.0649579831932785</c:v>
                </c:pt>
                <c:pt idx="2">
                  <c:v>4.4882855680655069</c:v>
                </c:pt>
                <c:pt idx="3">
                  <c:v>3.7191248720573187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C-B342-A63B-BB77BB744F73}"/>
            </c:ext>
          </c:extLst>
        </c:ser>
        <c:ser>
          <c:idx val="2"/>
          <c:order val="1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modelling'!$W$29:$W$32</c:f>
                <c:numCache>
                  <c:formatCode>General</c:formatCode>
                  <c:ptCount val="4"/>
                  <c:pt idx="0">
                    <c:v>0.10309808575698617</c:v>
                  </c:pt>
                  <c:pt idx="1">
                    <c:v>8.4759487495771529E-2</c:v>
                  </c:pt>
                  <c:pt idx="2">
                    <c:v>5.4728976643608249E-2</c:v>
                  </c:pt>
                  <c:pt idx="3">
                    <c:v>9.3936385872438716E-2</c:v>
                  </c:pt>
                </c:numCache>
              </c:numRef>
            </c:plus>
            <c:minus>
              <c:numRef>
                <c:f>'Exp 3.2 modelling'!$W$29:$W$32</c:f>
                <c:numCache>
                  <c:formatCode>General</c:formatCode>
                  <c:ptCount val="4"/>
                  <c:pt idx="0">
                    <c:v>0.10309808575698617</c:v>
                  </c:pt>
                  <c:pt idx="1">
                    <c:v>8.4759487495771529E-2</c:v>
                  </c:pt>
                  <c:pt idx="2">
                    <c:v>5.4728976643608249E-2</c:v>
                  </c:pt>
                  <c:pt idx="3">
                    <c:v>9.3936385872438716E-2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modelling'!$T$29:$T$32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modelling'!$U$29:$U$32</c:f>
              <c:numCache>
                <c:formatCode>0.000</c:formatCode>
                <c:ptCount val="4"/>
                <c:pt idx="0">
                  <c:v>10.737368128817323</c:v>
                </c:pt>
                <c:pt idx="1">
                  <c:v>10.673237090505275</c:v>
                </c:pt>
                <c:pt idx="2">
                  <c:v>9.4504719061480102</c:v>
                </c:pt>
                <c:pt idx="3">
                  <c:v>8.5917791302813793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C-B342-A63B-BB77BB74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115</xdr:row>
      <xdr:rowOff>0</xdr:rowOff>
    </xdr:from>
    <xdr:to>
      <xdr:col>9</xdr:col>
      <xdr:colOff>508663</xdr:colOff>
      <xdr:row>138</xdr:row>
      <xdr:rowOff>5463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91C7D-9931-E64E-BB9F-13D56FC92CC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19</xdr:col>
      <xdr:colOff>640743</xdr:colOff>
      <xdr:row>138</xdr:row>
      <xdr:rowOff>5463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31202-2708-2F48-A6C8-81BBCC98374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141</xdr:row>
      <xdr:rowOff>0</xdr:rowOff>
    </xdr:from>
    <xdr:to>
      <xdr:col>9</xdr:col>
      <xdr:colOff>508663</xdr:colOff>
      <xdr:row>164</xdr:row>
      <xdr:rowOff>5463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39EFE5-D65E-9140-9999-F187D7AE2A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19</xdr:col>
      <xdr:colOff>640743</xdr:colOff>
      <xdr:row>164</xdr:row>
      <xdr:rowOff>5462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460A8A-3DCC-F647-8AD5-F968B8FF281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170</xdr:row>
      <xdr:rowOff>0</xdr:rowOff>
    </xdr:from>
    <xdr:to>
      <xdr:col>9</xdr:col>
      <xdr:colOff>508663</xdr:colOff>
      <xdr:row>193</xdr:row>
      <xdr:rowOff>5463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6FA880-2860-AF47-91A0-52A20FF845A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170</xdr:row>
      <xdr:rowOff>0</xdr:rowOff>
    </xdr:from>
    <xdr:to>
      <xdr:col>19</xdr:col>
      <xdr:colOff>640743</xdr:colOff>
      <xdr:row>193</xdr:row>
      <xdr:rowOff>5463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65784-B97E-3A47-86C3-9BF7BAD2A75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196</xdr:row>
      <xdr:rowOff>0</xdr:rowOff>
    </xdr:from>
    <xdr:to>
      <xdr:col>9</xdr:col>
      <xdr:colOff>508663</xdr:colOff>
      <xdr:row>219</xdr:row>
      <xdr:rowOff>5463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D3958A-960B-D844-A04B-66762002DC5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19</xdr:col>
      <xdr:colOff>640743</xdr:colOff>
      <xdr:row>219</xdr:row>
      <xdr:rowOff>5462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8ABF18-51C0-2442-8FE4-6C714790E1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225</xdr:row>
      <xdr:rowOff>0</xdr:rowOff>
    </xdr:from>
    <xdr:to>
      <xdr:col>9</xdr:col>
      <xdr:colOff>508663</xdr:colOff>
      <xdr:row>248</xdr:row>
      <xdr:rowOff>5463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401719-B5C7-9A45-8AC6-B0D20FD900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225</xdr:row>
      <xdr:rowOff>0</xdr:rowOff>
    </xdr:from>
    <xdr:to>
      <xdr:col>19</xdr:col>
      <xdr:colOff>640743</xdr:colOff>
      <xdr:row>248</xdr:row>
      <xdr:rowOff>5463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D9B826-6511-7B42-8C08-A3A03867C3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251</xdr:row>
      <xdr:rowOff>0</xdr:rowOff>
    </xdr:from>
    <xdr:to>
      <xdr:col>9</xdr:col>
      <xdr:colOff>508663</xdr:colOff>
      <xdr:row>274</xdr:row>
      <xdr:rowOff>5463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77F494-39F7-9643-9F30-017B0C8C461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19</xdr:col>
      <xdr:colOff>640743</xdr:colOff>
      <xdr:row>274</xdr:row>
      <xdr:rowOff>5462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6AF2B-D7EE-804E-B88E-6E32EA07815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72BF-2775-B747-B146-EFAECEFDF065}">
  <dimension ref="B2:AW432"/>
  <sheetViews>
    <sheetView tabSelected="1" topLeftCell="J5" zoomScale="50" zoomScaleNormal="81" workbookViewId="0">
      <selection activeCell="AH48" sqref="AH48"/>
    </sheetView>
  </sheetViews>
  <sheetFormatPr baseColWidth="10" defaultRowHeight="15"/>
  <cols>
    <col min="4" max="4" width="20" customWidth="1"/>
    <col min="5" max="5" width="19.1640625" customWidth="1"/>
    <col min="6" max="6" width="16.5" customWidth="1"/>
    <col min="25" max="25" width="12.1640625" customWidth="1"/>
    <col min="28" max="28" width="20" customWidth="1"/>
    <col min="29" max="29" width="37.33203125" customWidth="1"/>
    <col min="30" max="30" width="15" customWidth="1"/>
    <col min="32" max="32" width="31.1640625" customWidth="1"/>
    <col min="34" max="34" width="24.1640625" customWidth="1"/>
    <col min="46" max="46" width="36.5" customWidth="1"/>
    <col min="47" max="47" width="17.33203125" customWidth="1"/>
    <col min="49" max="49" width="44.1640625" customWidth="1"/>
  </cols>
  <sheetData>
    <row r="2" spans="2:49">
      <c r="B2" t="s">
        <v>88</v>
      </c>
      <c r="D2" t="s">
        <v>87</v>
      </c>
    </row>
    <row r="3" spans="2:49">
      <c r="B3" t="s">
        <v>86</v>
      </c>
      <c r="D3" t="s">
        <v>85</v>
      </c>
    </row>
    <row r="5" spans="2:49">
      <c r="B5" s="147" t="s">
        <v>84</v>
      </c>
    </row>
    <row r="6" spans="2:49">
      <c r="B6" s="145" t="s">
        <v>83</v>
      </c>
      <c r="C6" t="s">
        <v>82</v>
      </c>
      <c r="D6" s="146" t="s">
        <v>81</v>
      </c>
      <c r="E6" t="s">
        <v>80</v>
      </c>
      <c r="F6" t="s">
        <v>79</v>
      </c>
      <c r="G6" s="146" t="s">
        <v>78</v>
      </c>
      <c r="H6" t="s">
        <v>77</v>
      </c>
      <c r="I6" t="s">
        <v>76</v>
      </c>
      <c r="J6" t="s">
        <v>75</v>
      </c>
      <c r="K6" t="s">
        <v>74</v>
      </c>
      <c r="L6" t="s">
        <v>73</v>
      </c>
    </row>
    <row r="7" spans="2:49">
      <c r="B7" s="145" t="s">
        <v>72</v>
      </c>
      <c r="C7" s="145">
        <v>29</v>
      </c>
      <c r="D7" s="144" t="s">
        <v>71</v>
      </c>
      <c r="E7" s="145" t="s">
        <v>70</v>
      </c>
      <c r="F7" s="144" t="s">
        <v>69</v>
      </c>
      <c r="G7" s="144" t="s">
        <v>68</v>
      </c>
      <c r="H7" s="144" t="s">
        <v>67</v>
      </c>
      <c r="I7" s="144" t="s">
        <v>66</v>
      </c>
      <c r="J7" s="144" t="s">
        <v>65</v>
      </c>
      <c r="K7" s="144" t="s">
        <v>64</v>
      </c>
      <c r="L7" s="144" t="s">
        <v>63</v>
      </c>
    </row>
    <row r="8" spans="2:49">
      <c r="AC8" s="142"/>
    </row>
    <row r="9" spans="2:49" ht="16">
      <c r="B9" t="s">
        <v>62</v>
      </c>
      <c r="D9" s="143" t="s">
        <v>61</v>
      </c>
    </row>
    <row r="12" spans="2:49" ht="24">
      <c r="B12" s="9" t="s">
        <v>60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49" ht="97" thickBot="1">
      <c r="AC13" s="142" t="s">
        <v>59</v>
      </c>
      <c r="AT13" s="142" t="s">
        <v>59</v>
      </c>
    </row>
    <row r="14" spans="2:49" ht="16" customHeight="1">
      <c r="B14" s="8"/>
      <c r="C14" s="8"/>
      <c r="D14" s="8"/>
      <c r="E14" s="8"/>
      <c r="F14" s="8"/>
      <c r="G14" s="243" t="s">
        <v>11</v>
      </c>
      <c r="H14" s="243"/>
      <c r="I14" s="243"/>
      <c r="J14" s="243"/>
      <c r="K14" s="243"/>
      <c r="L14" s="243"/>
      <c r="M14" s="243"/>
      <c r="N14" s="243"/>
      <c r="O14" s="243"/>
      <c r="P14" s="243"/>
      <c r="R14" s="102"/>
      <c r="S14" s="188" t="s">
        <v>49</v>
      </c>
      <c r="T14" s="188" t="s">
        <v>48</v>
      </c>
      <c r="U14" s="188" t="s">
        <v>47</v>
      </c>
      <c r="V14" s="188" t="s">
        <v>46</v>
      </c>
      <c r="W14" s="188" t="s">
        <v>45</v>
      </c>
      <c r="X14" s="102"/>
      <c r="Y14" s="101"/>
      <c r="Z14" s="102"/>
      <c r="AA14" s="101"/>
      <c r="AB14" s="189" t="s">
        <v>44</v>
      </c>
      <c r="AC14" s="185" t="s">
        <v>43</v>
      </c>
      <c r="AD14" s="185" t="s">
        <v>58</v>
      </c>
      <c r="AE14" s="185"/>
      <c r="AF14" s="275"/>
      <c r="AH14" s="276" t="s">
        <v>57</v>
      </c>
      <c r="AI14" s="141"/>
      <c r="AJ14" s="188" t="s">
        <v>49</v>
      </c>
      <c r="AK14" s="188" t="s">
        <v>48</v>
      </c>
      <c r="AL14" s="188" t="s">
        <v>47</v>
      </c>
      <c r="AM14" s="188" t="s">
        <v>46</v>
      </c>
      <c r="AN14" s="188" t="s">
        <v>45</v>
      </c>
      <c r="AO14" s="102"/>
      <c r="AP14" s="101"/>
      <c r="AQ14" s="102"/>
      <c r="AR14" s="101"/>
      <c r="AS14" s="189" t="s">
        <v>44</v>
      </c>
      <c r="AT14" s="185" t="s">
        <v>43</v>
      </c>
      <c r="AU14" s="182" t="s">
        <v>54</v>
      </c>
    </row>
    <row r="15" spans="2:49" ht="16" thickBot="1">
      <c r="B15" s="7" t="s">
        <v>29</v>
      </c>
      <c r="C15" s="140" t="s">
        <v>8</v>
      </c>
      <c r="D15" s="140" t="s">
        <v>41</v>
      </c>
      <c r="E15" s="140" t="s">
        <v>9</v>
      </c>
      <c r="F15" s="140" t="s">
        <v>42</v>
      </c>
      <c r="G15" s="140">
        <v>1</v>
      </c>
      <c r="H15" s="140">
        <v>2</v>
      </c>
      <c r="I15" s="140">
        <v>3</v>
      </c>
      <c r="J15" s="140">
        <v>4</v>
      </c>
      <c r="K15" s="140">
        <v>5</v>
      </c>
      <c r="L15" s="140">
        <v>6</v>
      </c>
      <c r="M15" s="140">
        <v>7</v>
      </c>
      <c r="N15" s="140">
        <v>8</v>
      </c>
      <c r="O15" s="140">
        <v>9</v>
      </c>
      <c r="P15" s="140">
        <v>10</v>
      </c>
      <c r="R15" s="100" t="s">
        <v>29</v>
      </c>
      <c r="S15" s="188"/>
      <c r="T15" s="188"/>
      <c r="U15" s="189"/>
      <c r="V15" s="189"/>
      <c r="W15" s="189"/>
      <c r="X15" s="100" t="s">
        <v>41</v>
      </c>
      <c r="Y15" s="99"/>
      <c r="Z15" s="100" t="s">
        <v>40</v>
      </c>
      <c r="AA15" s="99"/>
      <c r="AB15" s="201"/>
      <c r="AC15" s="201"/>
      <c r="AD15" s="201"/>
      <c r="AE15" s="201"/>
      <c r="AF15" s="275"/>
      <c r="AH15" s="277"/>
      <c r="AI15" s="140" t="s">
        <v>29</v>
      </c>
      <c r="AJ15" s="189"/>
      <c r="AK15" s="189"/>
      <c r="AL15" s="189"/>
      <c r="AM15" s="189"/>
      <c r="AN15" s="189"/>
      <c r="AO15" s="131" t="s">
        <v>41</v>
      </c>
      <c r="AP15" s="130"/>
      <c r="AQ15" s="131" t="s">
        <v>40</v>
      </c>
      <c r="AR15" s="130"/>
      <c r="AS15" s="190"/>
      <c r="AT15" s="190"/>
      <c r="AU15" s="183"/>
    </row>
    <row r="16" spans="2:49" ht="15" customHeight="1">
      <c r="B16" s="198" t="s">
        <v>21</v>
      </c>
      <c r="C16" s="125">
        <v>1</v>
      </c>
      <c r="D16" s="234" t="s">
        <v>4</v>
      </c>
      <c r="E16" s="224"/>
      <c r="F16" s="124">
        <v>0</v>
      </c>
      <c r="G16" s="123">
        <v>6.6226890756302517</v>
      </c>
      <c r="H16" s="123">
        <v>6.8092436974789914</v>
      </c>
      <c r="I16" s="123">
        <v>6.5294117647058831</v>
      </c>
      <c r="J16" s="123">
        <v>6.5643907563025206</v>
      </c>
      <c r="K16" s="123">
        <v>6.5119222689075631</v>
      </c>
      <c r="L16" s="123">
        <v>6.5235819327731095</v>
      </c>
      <c r="M16" s="123">
        <v>6.1271533613445373</v>
      </c>
      <c r="N16" s="123">
        <v>5.9056197478991592</v>
      </c>
      <c r="O16" s="123">
        <v>6.1504726890756301</v>
      </c>
      <c r="P16" s="122">
        <v>6.010556722689075</v>
      </c>
      <c r="R16" s="88" t="s">
        <v>21</v>
      </c>
      <c r="S16" s="90">
        <v>1</v>
      </c>
      <c r="T16" s="89">
        <v>0</v>
      </c>
      <c r="U16" s="85">
        <f t="shared" ref="U16:U56" si="0">AVERAGE(G16:P16)</f>
        <v>6.3755042016806716</v>
      </c>
      <c r="V16" s="50">
        <f t="shared" ref="V16:V56" si="1">STDEV(G16:P16)</f>
        <v>0.30100355627252734</v>
      </c>
      <c r="W16" s="49">
        <f t="shared" ref="W16:W56" si="2">V16/SQRT(COUNT(G16:P16))</f>
        <v>9.5185682163184876E-2</v>
      </c>
      <c r="X16" s="205" t="s">
        <v>37</v>
      </c>
      <c r="Y16" s="206"/>
      <c r="Z16" s="209" t="s">
        <v>38</v>
      </c>
      <c r="AA16" s="210"/>
      <c r="AB16" s="49">
        <f t="shared" ref="AB16:AB52" si="3">W16/U16*100</f>
        <v>1.4929906584971366</v>
      </c>
      <c r="AC16" s="49"/>
      <c r="AD16" s="67"/>
      <c r="AE16" s="49"/>
      <c r="AH16" s="277">
        <f>AL16-5.55</f>
        <v>1.5776768743400202</v>
      </c>
      <c r="AI16" s="160" t="s">
        <v>21</v>
      </c>
      <c r="AJ16" s="148">
        <v>1</v>
      </c>
      <c r="AK16" s="139">
        <v>0</v>
      </c>
      <c r="AL16" s="139">
        <v>7.1276768743400201</v>
      </c>
      <c r="AM16" s="139">
        <v>0.18723003313576544</v>
      </c>
      <c r="AN16" s="139">
        <v>5.9207335109781642E-2</v>
      </c>
      <c r="AO16" s="191" t="s">
        <v>37</v>
      </c>
      <c r="AP16" s="191"/>
      <c r="AQ16" s="148" t="s">
        <v>36</v>
      </c>
      <c r="AR16" s="148"/>
      <c r="AS16" s="139">
        <v>0.83066805852171688</v>
      </c>
      <c r="AT16" s="138">
        <v>1.6868842094498027</v>
      </c>
      <c r="AU16" s="117">
        <f t="shared" ref="AU16:AU33" si="4">AT16/AL16*100</f>
        <v>23.666676242334539</v>
      </c>
      <c r="AV16" s="169" t="s">
        <v>35</v>
      </c>
      <c r="AW16" s="135" t="s">
        <v>56</v>
      </c>
    </row>
    <row r="17" spans="2:49">
      <c r="B17" s="199"/>
      <c r="C17" s="116"/>
      <c r="D17" s="203"/>
      <c r="E17" s="226"/>
      <c r="F17" s="115">
        <v>8</v>
      </c>
      <c r="G17" s="114">
        <v>4.9553571428571423</v>
      </c>
      <c r="H17" s="114">
        <v>4.9786764705882351</v>
      </c>
      <c r="I17" s="114">
        <v>5.2759978991596643</v>
      </c>
      <c r="J17" s="114">
        <v>5.0486344537815127</v>
      </c>
      <c r="K17" s="114">
        <v>5.0428046218487399</v>
      </c>
      <c r="L17" s="114">
        <v>5.1943802521008404</v>
      </c>
      <c r="M17" s="114">
        <v>5.0194852941176471</v>
      </c>
      <c r="N17" s="114">
        <v>4.9262079831932777</v>
      </c>
      <c r="O17" s="114">
        <v>5.0486344537815127</v>
      </c>
      <c r="P17" s="113">
        <v>5.1594012605042012</v>
      </c>
      <c r="R17" s="88"/>
      <c r="S17" s="87"/>
      <c r="T17" s="86">
        <v>8</v>
      </c>
      <c r="U17" s="85">
        <f t="shared" si="0"/>
        <v>5.0649579831932785</v>
      </c>
      <c r="V17" s="50">
        <f t="shared" si="1"/>
        <v>0.11155833584315843</v>
      </c>
      <c r="W17" s="49">
        <f t="shared" si="2"/>
        <v>3.5277843324238126E-2</v>
      </c>
      <c r="X17" s="207"/>
      <c r="Y17" s="208"/>
      <c r="Z17" s="211"/>
      <c r="AA17" s="212"/>
      <c r="AB17" s="29">
        <f t="shared" si="3"/>
        <v>0.69650811401196822</v>
      </c>
      <c r="AC17" s="29"/>
      <c r="AD17" s="28"/>
      <c r="AE17" s="29"/>
      <c r="AH17" s="277"/>
      <c r="AI17" s="161"/>
      <c r="AJ17" s="149"/>
      <c r="AK17" s="54">
        <v>8</v>
      </c>
      <c r="AL17" s="54">
        <v>5.1403431890179503</v>
      </c>
      <c r="AM17" s="54">
        <v>0.23265064976519884</v>
      </c>
      <c r="AN17" s="54">
        <v>7.3570595237614597E-2</v>
      </c>
      <c r="AO17" s="180"/>
      <c r="AP17" s="180"/>
      <c r="AQ17" s="149"/>
      <c r="AR17" s="149"/>
      <c r="AS17" s="54">
        <v>1.4312389763157054</v>
      </c>
      <c r="AT17" s="55">
        <f>0.1*AL17</f>
        <v>0.51403431890179507</v>
      </c>
      <c r="AU17" s="54">
        <f t="shared" si="4"/>
        <v>10</v>
      </c>
      <c r="AV17" s="170"/>
    </row>
    <row r="18" spans="2:49">
      <c r="B18" s="199"/>
      <c r="C18" s="116"/>
      <c r="D18" s="203"/>
      <c r="E18" s="226"/>
      <c r="F18" s="115">
        <v>24</v>
      </c>
      <c r="G18" s="114">
        <v>4.4593142272262023</v>
      </c>
      <c r="H18" s="114">
        <v>4.4081883316274313</v>
      </c>
      <c r="I18" s="114">
        <v>4.589969293756397</v>
      </c>
      <c r="J18" s="114">
        <v>4.413868986693962</v>
      </c>
      <c r="K18" s="114">
        <v>4.3116171954964173</v>
      </c>
      <c r="L18" s="114">
        <v>4.6808597748208802</v>
      </c>
      <c r="M18" s="114">
        <v>4.4706755373592628</v>
      </c>
      <c r="N18" s="114">
        <v>4.2320880245649946</v>
      </c>
      <c r="O18" s="114">
        <v>4.7660696008188328</v>
      </c>
      <c r="P18" s="113">
        <v>4.5502047082906856</v>
      </c>
      <c r="R18" s="88"/>
      <c r="S18" s="87"/>
      <c r="T18" s="86">
        <v>24</v>
      </c>
      <c r="U18" s="85">
        <f t="shared" si="0"/>
        <v>4.4882855680655069</v>
      </c>
      <c r="V18" s="50">
        <f t="shared" si="1"/>
        <v>0.16274523231051177</v>
      </c>
      <c r="W18" s="49">
        <f t="shared" si="2"/>
        <v>5.1464561243444444E-2</v>
      </c>
      <c r="X18" s="207"/>
      <c r="Y18" s="208"/>
      <c r="Z18" s="211"/>
      <c r="AA18" s="212"/>
      <c r="AB18" s="29">
        <f t="shared" si="3"/>
        <v>1.1466418627553181</v>
      </c>
      <c r="AC18" s="29"/>
      <c r="AD18" s="28"/>
      <c r="AE18" s="29"/>
      <c r="AH18" s="277"/>
      <c r="AI18" s="161"/>
      <c r="AJ18" s="149"/>
      <c r="AK18" s="54">
        <v>24</v>
      </c>
      <c r="AL18" s="54">
        <v>4.575352856457032</v>
      </c>
      <c r="AM18" s="54">
        <v>0.22686702984911022</v>
      </c>
      <c r="AN18" s="54">
        <v>7.1741654032059413E-2</v>
      </c>
      <c r="AO18" s="180"/>
      <c r="AP18" s="180"/>
      <c r="AQ18" s="149"/>
      <c r="AR18" s="149"/>
      <c r="AS18" s="54">
        <v>1.5680026499117545</v>
      </c>
      <c r="AT18" s="55">
        <f>0.1*AL18</f>
        <v>0.45753528564570323</v>
      </c>
      <c r="AU18" s="54">
        <f t="shared" si="4"/>
        <v>10</v>
      </c>
      <c r="AV18" s="170"/>
    </row>
    <row r="19" spans="2:49" ht="16" thickBot="1">
      <c r="B19" s="199"/>
      <c r="C19" s="110"/>
      <c r="D19" s="235"/>
      <c r="E19" s="228"/>
      <c r="F19" s="109">
        <v>48</v>
      </c>
      <c r="G19" s="108">
        <v>3.7037871033776866</v>
      </c>
      <c r="H19" s="108">
        <v>3.6242579324462643</v>
      </c>
      <c r="I19" s="108">
        <v>3.8458034800409417</v>
      </c>
      <c r="J19" s="108">
        <v>3.6185772773797336</v>
      </c>
      <c r="K19" s="108">
        <v>3.5901740020470831</v>
      </c>
      <c r="L19" s="108">
        <v>4.1071136131013306</v>
      </c>
      <c r="M19" s="108">
        <v>3.6981064483111568</v>
      </c>
      <c r="N19" s="108">
        <v>3.743551688843398</v>
      </c>
      <c r="O19" s="108">
        <v>3.5333674513817805</v>
      </c>
      <c r="P19" s="107">
        <v>3.7265097236438076</v>
      </c>
      <c r="R19" s="88"/>
      <c r="S19" s="87"/>
      <c r="T19" s="86">
        <v>48</v>
      </c>
      <c r="U19" s="85">
        <f t="shared" si="0"/>
        <v>3.7191248720573187</v>
      </c>
      <c r="V19" s="50">
        <f t="shared" si="1"/>
        <v>0.1626703076207022</v>
      </c>
      <c r="W19" s="49">
        <f t="shared" si="2"/>
        <v>5.1440867976166461E-2</v>
      </c>
      <c r="X19" s="207"/>
      <c r="Y19" s="208"/>
      <c r="Z19" s="211"/>
      <c r="AA19" s="212"/>
      <c r="AB19" s="48">
        <f t="shared" si="3"/>
        <v>1.3831444155762045</v>
      </c>
      <c r="AC19" s="48"/>
      <c r="AD19" s="16"/>
      <c r="AE19" s="29"/>
      <c r="AH19" s="277"/>
      <c r="AI19" s="186"/>
      <c r="AJ19" s="176"/>
      <c r="AK19" s="49">
        <v>48</v>
      </c>
      <c r="AL19" s="49">
        <v>3.7381901104176665</v>
      </c>
      <c r="AM19" s="49">
        <v>0.27220939682700718</v>
      </c>
      <c r="AN19" s="49">
        <v>8.608016944739541E-2</v>
      </c>
      <c r="AO19" s="192"/>
      <c r="AP19" s="192"/>
      <c r="AQ19" s="176"/>
      <c r="AR19" s="176"/>
      <c r="AS19" s="49">
        <v>2.3027231602669267</v>
      </c>
      <c r="AT19" s="55">
        <f>0.1*AL19</f>
        <v>0.37381901104176668</v>
      </c>
      <c r="AU19" s="54">
        <f t="shared" si="4"/>
        <v>10</v>
      </c>
      <c r="AV19" s="196"/>
    </row>
    <row r="20" spans="2:49" ht="15" customHeight="1">
      <c r="B20" s="199"/>
      <c r="C20" s="125">
        <v>1</v>
      </c>
      <c r="D20" s="223" t="s">
        <v>2</v>
      </c>
      <c r="E20" s="224"/>
      <c r="F20" s="124">
        <v>0</v>
      </c>
      <c r="G20" s="123">
        <v>7.249577613516367</v>
      </c>
      <c r="H20" s="123">
        <v>7.2437170010559653</v>
      </c>
      <c r="I20" s="123">
        <v>7.3023231256599779</v>
      </c>
      <c r="J20" s="123">
        <v>7.3902323125659963</v>
      </c>
      <c r="K20" s="123">
        <v>7.2261351636747628</v>
      </c>
      <c r="L20" s="123">
        <v>7.0210137275607165</v>
      </c>
      <c r="M20" s="123">
        <v>7.1323653643083418</v>
      </c>
      <c r="N20" s="123">
        <v>6.979989440337909</v>
      </c>
      <c r="O20" s="123">
        <v>6.8041710665258712</v>
      </c>
      <c r="P20" s="122">
        <v>6.9272439281942964</v>
      </c>
      <c r="R20" s="84" t="s">
        <v>21</v>
      </c>
      <c r="S20" s="83">
        <v>1</v>
      </c>
      <c r="T20" s="82">
        <v>0</v>
      </c>
      <c r="U20" s="81">
        <f t="shared" si="0"/>
        <v>7.127676874340021</v>
      </c>
      <c r="V20" s="43">
        <f t="shared" si="1"/>
        <v>0.18723003313576544</v>
      </c>
      <c r="W20" s="42">
        <f t="shared" si="2"/>
        <v>5.9207335109781642E-2</v>
      </c>
      <c r="X20" s="213" t="s">
        <v>37</v>
      </c>
      <c r="Y20" s="214"/>
      <c r="Z20" s="217" t="s">
        <v>36</v>
      </c>
      <c r="AA20" s="240"/>
      <c r="AB20" s="137">
        <f t="shared" si="3"/>
        <v>0.83066805852171688</v>
      </c>
      <c r="AC20" s="132">
        <f>(U20-5.5)+W20</f>
        <v>1.6868842094498027</v>
      </c>
      <c r="AD20" s="67"/>
      <c r="AE20" s="29"/>
      <c r="AF20" s="193" t="s">
        <v>35</v>
      </c>
      <c r="AH20" s="277">
        <f>AL20-11</f>
        <v>1.800595238095239</v>
      </c>
      <c r="AI20" s="161" t="s">
        <v>23</v>
      </c>
      <c r="AJ20" s="155">
        <v>13</v>
      </c>
      <c r="AK20" s="127">
        <v>0</v>
      </c>
      <c r="AL20" s="127">
        <v>12.800595238095239</v>
      </c>
      <c r="AM20" s="127">
        <v>0.27322660517924946</v>
      </c>
      <c r="AN20" s="127">
        <v>0.13661330258962473</v>
      </c>
      <c r="AO20" s="180" t="s">
        <v>37</v>
      </c>
      <c r="AP20" s="180"/>
      <c r="AQ20" s="149" t="s">
        <v>36</v>
      </c>
      <c r="AR20" s="149"/>
      <c r="AS20" s="127">
        <v>1.0672417965615881</v>
      </c>
      <c r="AT20" s="136">
        <v>1.9372085406848638</v>
      </c>
      <c r="AU20" s="127">
        <f t="shared" si="4"/>
        <v>15.133737960244458</v>
      </c>
      <c r="AV20" s="169" t="s">
        <v>35</v>
      </c>
      <c r="AW20" s="135" t="s">
        <v>56</v>
      </c>
    </row>
    <row r="21" spans="2:49">
      <c r="B21" s="199"/>
      <c r="C21" s="116"/>
      <c r="D21" s="225"/>
      <c r="E21" s="226"/>
      <c r="F21" s="115">
        <v>8</v>
      </c>
      <c r="G21" s="114">
        <v>5.1221752903907065</v>
      </c>
      <c r="H21" s="114">
        <v>5.1749208025343183</v>
      </c>
      <c r="I21" s="114">
        <v>4.8174234424498401</v>
      </c>
      <c r="J21" s="114">
        <v>5.1573389651531141</v>
      </c>
      <c r="K21" s="114">
        <v>5.0752903907074973</v>
      </c>
      <c r="L21" s="114">
        <v>5.2862724392819427</v>
      </c>
      <c r="M21" s="114">
        <v>5.3155755015839494</v>
      </c>
      <c r="N21" s="114">
        <v>5.6144667370644132</v>
      </c>
      <c r="O21" s="114">
        <v>4.8818901795142553</v>
      </c>
      <c r="P21" s="113">
        <v>4.9580781414994712</v>
      </c>
      <c r="R21" s="80"/>
      <c r="S21" s="79"/>
      <c r="T21" s="78">
        <v>8</v>
      </c>
      <c r="U21" s="77">
        <f t="shared" si="0"/>
        <v>5.1403431890179503</v>
      </c>
      <c r="V21" s="39">
        <f t="shared" si="1"/>
        <v>0.23265064976519884</v>
      </c>
      <c r="W21" s="38">
        <f t="shared" si="2"/>
        <v>7.3570595237614597E-2</v>
      </c>
      <c r="X21" s="207"/>
      <c r="Y21" s="208"/>
      <c r="Z21" s="219"/>
      <c r="AA21" s="241"/>
      <c r="AB21" s="134">
        <f t="shared" si="3"/>
        <v>1.4312389763157054</v>
      </c>
      <c r="AC21" s="132">
        <f>(U20-5.5)+W21</f>
        <v>1.7012474695776356</v>
      </c>
      <c r="AD21" s="28"/>
      <c r="AE21" s="29"/>
      <c r="AF21" s="232"/>
      <c r="AH21" s="277"/>
      <c r="AI21" s="161"/>
      <c r="AJ21" s="155"/>
      <c r="AK21" s="54">
        <v>8</v>
      </c>
      <c r="AL21" s="54">
        <v>10.041666666666666</v>
      </c>
      <c r="AM21" s="54">
        <v>0.22388127860216697</v>
      </c>
      <c r="AN21" s="54">
        <v>0.11194063930108349</v>
      </c>
      <c r="AO21" s="180"/>
      <c r="AP21" s="180"/>
      <c r="AQ21" s="149"/>
      <c r="AR21" s="149"/>
      <c r="AS21" s="54">
        <v>1.1147615532058108</v>
      </c>
      <c r="AT21" s="55">
        <f>0.1*AL21</f>
        <v>1.0041666666666667</v>
      </c>
      <c r="AU21" s="54">
        <f t="shared" si="4"/>
        <v>10</v>
      </c>
      <c r="AV21" s="197"/>
    </row>
    <row r="22" spans="2:49">
      <c r="B22" s="199"/>
      <c r="C22" s="116"/>
      <c r="D22" s="225"/>
      <c r="E22" s="226"/>
      <c r="F22" s="115">
        <v>24</v>
      </c>
      <c r="G22" s="114">
        <v>4.4176188190110404</v>
      </c>
      <c r="H22" s="114">
        <v>4.6627460393662981</v>
      </c>
      <c r="I22" s="114">
        <v>4.1991358617378776</v>
      </c>
      <c r="J22" s="114">
        <v>4.9025444071051361</v>
      </c>
      <c r="K22" s="114">
        <v>4.6574171867498793</v>
      </c>
      <c r="L22" s="114">
        <v>4.9558329332693232</v>
      </c>
      <c r="M22" s="114">
        <v>4.4655784925588087</v>
      </c>
      <c r="N22" s="114">
        <v>4.513538166106577</v>
      </c>
      <c r="O22" s="114">
        <v>4.4922227556409018</v>
      </c>
      <c r="P22" s="113">
        <v>4.486893903024483</v>
      </c>
      <c r="R22" s="80"/>
      <c r="S22" s="79"/>
      <c r="T22" s="78">
        <v>24</v>
      </c>
      <c r="U22" s="77">
        <f t="shared" si="0"/>
        <v>4.575352856457032</v>
      </c>
      <c r="V22" s="39">
        <f t="shared" si="1"/>
        <v>0.22686702984911022</v>
      </c>
      <c r="W22" s="38">
        <f t="shared" si="2"/>
        <v>7.1741654032059413E-2</v>
      </c>
      <c r="X22" s="207"/>
      <c r="Y22" s="208"/>
      <c r="Z22" s="219"/>
      <c r="AA22" s="241"/>
      <c r="AB22" s="134">
        <f t="shared" si="3"/>
        <v>1.5680026499117545</v>
      </c>
      <c r="AC22" s="132">
        <f>(U20-5.5)+W22</f>
        <v>1.6994185283720804</v>
      </c>
      <c r="AD22" s="28"/>
      <c r="AE22" s="29"/>
      <c r="AF22" s="232"/>
      <c r="AH22" s="277"/>
      <c r="AI22" s="161"/>
      <c r="AJ22" s="155"/>
      <c r="AK22" s="54">
        <v>24</v>
      </c>
      <c r="AL22" s="54">
        <v>10.790076335877863</v>
      </c>
      <c r="AM22" s="54">
        <v>0.22284333825747146</v>
      </c>
      <c r="AN22" s="54">
        <v>0.11142166912873573</v>
      </c>
      <c r="AO22" s="180"/>
      <c r="AP22" s="180"/>
      <c r="AQ22" s="149"/>
      <c r="AR22" s="149"/>
      <c r="AS22" s="54">
        <v>1.0326309625655734</v>
      </c>
      <c r="AT22" s="55">
        <f>0.1*AL22</f>
        <v>1.0790076335877863</v>
      </c>
      <c r="AU22" s="54">
        <f t="shared" si="4"/>
        <v>10</v>
      </c>
      <c r="AV22" s="197"/>
    </row>
    <row r="23" spans="2:49" ht="16" thickBot="1">
      <c r="B23" s="199"/>
      <c r="C23" s="110"/>
      <c r="D23" s="227"/>
      <c r="E23" s="228"/>
      <c r="F23" s="109">
        <v>48</v>
      </c>
      <c r="G23" s="108">
        <v>3.4903984637542003</v>
      </c>
      <c r="H23" s="108">
        <v>3.9806529044647143</v>
      </c>
      <c r="I23" s="108">
        <v>3.2985597695631297</v>
      </c>
      <c r="J23" s="108">
        <v>3.8900624099855974</v>
      </c>
      <c r="K23" s="108">
        <v>3.7035525684109452</v>
      </c>
      <c r="L23" s="108">
        <v>4.2630820931349014</v>
      </c>
      <c r="M23" s="108">
        <v>3.8634181469035038</v>
      </c>
      <c r="N23" s="108">
        <v>3.6662506000960144</v>
      </c>
      <c r="O23" s="108">
        <v>3.6396063370139222</v>
      </c>
      <c r="P23" s="107">
        <v>3.5863178108497356</v>
      </c>
      <c r="R23" s="76"/>
      <c r="S23" s="75"/>
      <c r="T23" s="74">
        <v>48</v>
      </c>
      <c r="U23" s="73">
        <f t="shared" si="0"/>
        <v>3.7381901104176665</v>
      </c>
      <c r="V23" s="20">
        <f t="shared" si="1"/>
        <v>0.27220939682700718</v>
      </c>
      <c r="W23" s="19">
        <f t="shared" si="2"/>
        <v>8.608016944739541E-2</v>
      </c>
      <c r="X23" s="215"/>
      <c r="Y23" s="216"/>
      <c r="Z23" s="221"/>
      <c r="AA23" s="242"/>
      <c r="AB23" s="133">
        <f t="shared" si="3"/>
        <v>2.3027231602669267</v>
      </c>
      <c r="AC23" s="132">
        <f>(U20-5.5)+W23</f>
        <v>1.7137570437874163</v>
      </c>
      <c r="AD23" s="16"/>
      <c r="AE23" s="29"/>
      <c r="AF23" s="233"/>
      <c r="AH23" s="277"/>
      <c r="AI23" s="161"/>
      <c r="AJ23" s="155"/>
      <c r="AK23" s="54">
        <v>48</v>
      </c>
      <c r="AL23" s="54">
        <v>10.177410234662142</v>
      </c>
      <c r="AM23" s="54">
        <v>0.24431990799997935</v>
      </c>
      <c r="AN23" s="54">
        <v>0.12215995399998968</v>
      </c>
      <c r="AO23" s="180"/>
      <c r="AP23" s="180"/>
      <c r="AQ23" s="149"/>
      <c r="AR23" s="149"/>
      <c r="AS23" s="54">
        <v>1.2003049025570207</v>
      </c>
      <c r="AT23" s="55">
        <f>0.1*AL23</f>
        <v>1.0177410234662143</v>
      </c>
      <c r="AU23" s="54">
        <f t="shared" si="4"/>
        <v>10</v>
      </c>
      <c r="AV23" s="197"/>
    </row>
    <row r="24" spans="2:49" ht="15" customHeight="1" thickBot="1">
      <c r="B24" s="199"/>
      <c r="C24" s="125">
        <v>13</v>
      </c>
      <c r="D24" s="223" t="s">
        <v>4</v>
      </c>
      <c r="E24" s="224"/>
      <c r="F24" s="124">
        <v>0</v>
      </c>
      <c r="G24" s="123">
        <v>5.9489062499999994</v>
      </c>
      <c r="H24" s="123">
        <v>6.0125000000000002</v>
      </c>
      <c r="I24" s="123">
        <v>5.9200000000000008</v>
      </c>
      <c r="J24" s="123">
        <v>5.7754687499999999</v>
      </c>
      <c r="K24" s="123"/>
      <c r="L24" s="123"/>
      <c r="M24" s="123"/>
      <c r="N24" s="123"/>
      <c r="O24" s="123"/>
      <c r="P24" s="122"/>
      <c r="R24" s="53" t="s">
        <v>21</v>
      </c>
      <c r="S24" s="34">
        <v>13</v>
      </c>
      <c r="T24" s="52">
        <v>0</v>
      </c>
      <c r="U24" s="58">
        <f t="shared" si="0"/>
        <v>5.9142187499999999</v>
      </c>
      <c r="V24" s="57">
        <f t="shared" si="1"/>
        <v>0.100245385778058</v>
      </c>
      <c r="W24" s="29">
        <f t="shared" si="2"/>
        <v>5.0122692889029E-2</v>
      </c>
      <c r="X24" s="207" t="s">
        <v>37</v>
      </c>
      <c r="Y24" s="230"/>
      <c r="Z24" s="211" t="s">
        <v>38</v>
      </c>
      <c r="AA24" s="212"/>
      <c r="AB24" s="49">
        <f t="shared" si="3"/>
        <v>0.84749474119517476</v>
      </c>
      <c r="AC24" s="49"/>
      <c r="AD24" s="67"/>
      <c r="AE24" s="29"/>
      <c r="AH24" s="277"/>
      <c r="AI24" s="186"/>
      <c r="AJ24" s="187"/>
      <c r="AK24" s="49">
        <v>72</v>
      </c>
      <c r="AL24" s="49">
        <v>10.187434279705572</v>
      </c>
      <c r="AM24" s="49">
        <v>0.2717781177332429</v>
      </c>
      <c r="AN24" s="49">
        <v>0.13588905886662145</v>
      </c>
      <c r="AO24" s="192"/>
      <c r="AP24" s="192"/>
      <c r="AQ24" s="176"/>
      <c r="AR24" s="176"/>
      <c r="AS24" s="49">
        <v>1.3338889374464635</v>
      </c>
      <c r="AT24" s="55">
        <f>0.1*AL24</f>
        <v>1.0187434279705572</v>
      </c>
      <c r="AU24" s="49">
        <f t="shared" si="4"/>
        <v>10</v>
      </c>
      <c r="AV24" s="197"/>
    </row>
    <row r="25" spans="2:49" ht="15" customHeight="1">
      <c r="B25" s="199"/>
      <c r="C25" s="116"/>
      <c r="D25" s="225"/>
      <c r="E25" s="226"/>
      <c r="F25" s="115">
        <v>8</v>
      </c>
      <c r="G25" s="114">
        <v>5.2667187499999999</v>
      </c>
      <c r="H25" s="114">
        <v>4.98921875</v>
      </c>
      <c r="I25" s="114">
        <v>5.0470312499999999</v>
      </c>
      <c r="J25" s="114">
        <v>4.8851562500000005</v>
      </c>
      <c r="K25" s="114"/>
      <c r="L25" s="114"/>
      <c r="M25" s="114"/>
      <c r="N25" s="114"/>
      <c r="O25" s="114"/>
      <c r="P25" s="113"/>
      <c r="R25" s="53"/>
      <c r="S25" s="34"/>
      <c r="T25" s="52">
        <v>8</v>
      </c>
      <c r="U25" s="51">
        <f t="shared" si="0"/>
        <v>5.0470312499999999</v>
      </c>
      <c r="V25" s="50">
        <f t="shared" si="1"/>
        <v>0.16104698945494114</v>
      </c>
      <c r="W25" s="49">
        <f t="shared" si="2"/>
        <v>8.0523494727470571E-2</v>
      </c>
      <c r="X25" s="207"/>
      <c r="Y25" s="230"/>
      <c r="Z25" s="211"/>
      <c r="AA25" s="212"/>
      <c r="AB25" s="29">
        <f t="shared" si="3"/>
        <v>1.5954625747060822</v>
      </c>
      <c r="AC25" s="29"/>
      <c r="AD25" s="28"/>
      <c r="AE25" s="29"/>
      <c r="AH25" s="277">
        <f>AL25-11</f>
        <v>0.3583959899749356</v>
      </c>
      <c r="AI25" s="160" t="s">
        <v>23</v>
      </c>
      <c r="AJ25" s="148">
        <v>1</v>
      </c>
      <c r="AK25" s="117">
        <v>0</v>
      </c>
      <c r="AL25" s="117">
        <v>11.358395989974936</v>
      </c>
      <c r="AM25" s="117">
        <v>0.25372581705105862</v>
      </c>
      <c r="AN25" s="117">
        <v>0.10358313105764155</v>
      </c>
      <c r="AO25" s="163" t="s">
        <v>39</v>
      </c>
      <c r="AP25" s="163"/>
      <c r="AQ25" s="148" t="s">
        <v>36</v>
      </c>
      <c r="AR25" s="148"/>
      <c r="AS25" s="117">
        <v>0.91195210264781512</v>
      </c>
      <c r="AT25" s="55">
        <f>0.1*AL25+(11.35-11)</f>
        <v>1.4858395989974933</v>
      </c>
      <c r="AU25" s="117">
        <f t="shared" si="4"/>
        <v>13.081421006178287</v>
      </c>
      <c r="AV25" s="178" t="s">
        <v>35</v>
      </c>
      <c r="AW25" s="173" t="s">
        <v>51</v>
      </c>
    </row>
    <row r="26" spans="2:49">
      <c r="B26" s="199"/>
      <c r="C26" s="116"/>
      <c r="D26" s="225"/>
      <c r="E26" s="226"/>
      <c r="F26" s="115">
        <v>24</v>
      </c>
      <c r="G26" s="114">
        <v>4.7193739881273613</v>
      </c>
      <c r="H26" s="114">
        <v>7.2660550458715587</v>
      </c>
      <c r="I26" s="114">
        <v>4.7075013491635183</v>
      </c>
      <c r="J26" s="114">
        <v>4.3631948192120875</v>
      </c>
      <c r="K26" s="114"/>
      <c r="L26" s="114"/>
      <c r="M26" s="114"/>
      <c r="N26" s="114"/>
      <c r="O26" s="114"/>
      <c r="P26" s="113"/>
      <c r="R26" s="53"/>
      <c r="S26" s="34"/>
      <c r="T26" s="52">
        <v>24</v>
      </c>
      <c r="U26" s="51">
        <f t="shared" si="0"/>
        <v>5.264031300593631</v>
      </c>
      <c r="V26" s="50">
        <f t="shared" si="1"/>
        <v>1.3448646298303706</v>
      </c>
      <c r="W26" s="49">
        <f t="shared" si="2"/>
        <v>0.67243231491518529</v>
      </c>
      <c r="X26" s="207"/>
      <c r="Y26" s="230"/>
      <c r="Z26" s="211"/>
      <c r="AA26" s="212"/>
      <c r="AB26" s="29">
        <f t="shared" si="3"/>
        <v>12.774094159344271</v>
      </c>
      <c r="AC26" s="29"/>
      <c r="AD26" s="28"/>
      <c r="AE26" s="29"/>
      <c r="AH26" s="277"/>
      <c r="AI26" s="161"/>
      <c r="AJ26" s="149"/>
      <c r="AK26" s="54">
        <v>8</v>
      </c>
      <c r="AL26" s="54">
        <v>10.823354683003805</v>
      </c>
      <c r="AM26" s="54">
        <v>0.30756047532104758</v>
      </c>
      <c r="AN26" s="54">
        <v>0.12556103826407081</v>
      </c>
      <c r="AO26" s="164"/>
      <c r="AP26" s="164"/>
      <c r="AQ26" s="149"/>
      <c r="AR26" s="149"/>
      <c r="AS26" s="54">
        <v>1.1600935379235291</v>
      </c>
      <c r="AT26" s="55">
        <f>0.1*AL26+(11.35-11)</f>
        <v>1.4323354683003802</v>
      </c>
      <c r="AU26" s="54">
        <f t="shared" si="4"/>
        <v>13.233747855917667</v>
      </c>
      <c r="AV26" s="174"/>
      <c r="AW26" s="173"/>
    </row>
    <row r="27" spans="2:49">
      <c r="B27" s="199"/>
      <c r="C27" s="116"/>
      <c r="D27" s="225"/>
      <c r="E27" s="226"/>
      <c r="F27" s="115">
        <v>48</v>
      </c>
      <c r="G27" s="114">
        <v>4.1138694009713968</v>
      </c>
      <c r="H27" s="114">
        <v>3.7280086346465189</v>
      </c>
      <c r="I27" s="114">
        <v>3.9892066918510523</v>
      </c>
      <c r="J27" s="114">
        <v>3.6065573770491803</v>
      </c>
      <c r="K27" s="114"/>
      <c r="L27" s="114"/>
      <c r="M27" s="114"/>
      <c r="N27" s="114"/>
      <c r="O27" s="114"/>
      <c r="P27" s="113"/>
      <c r="R27" s="53"/>
      <c r="S27" s="34"/>
      <c r="T27" s="52">
        <v>48</v>
      </c>
      <c r="U27" s="56">
        <f t="shared" si="0"/>
        <v>3.8594105261295368</v>
      </c>
      <c r="V27" s="55">
        <f t="shared" si="1"/>
        <v>0.23295030636522762</v>
      </c>
      <c r="W27" s="54">
        <f t="shared" si="2"/>
        <v>0.11647515318261381</v>
      </c>
      <c r="X27" s="207"/>
      <c r="Y27" s="230"/>
      <c r="Z27" s="211"/>
      <c r="AA27" s="212"/>
      <c r="AB27" s="29">
        <f t="shared" si="3"/>
        <v>3.0179518969033472</v>
      </c>
      <c r="AC27" s="29"/>
      <c r="AD27" s="28"/>
      <c r="AE27" s="29"/>
      <c r="AH27" s="277"/>
      <c r="AI27" s="161"/>
      <c r="AJ27" s="149"/>
      <c r="AK27" s="54">
        <v>24</v>
      </c>
      <c r="AL27" s="54">
        <v>9.4866806869961433</v>
      </c>
      <c r="AM27" s="54">
        <v>0.35927195164554565</v>
      </c>
      <c r="AN27" s="54">
        <v>0.14667216007090969</v>
      </c>
      <c r="AO27" s="164"/>
      <c r="AP27" s="164"/>
      <c r="AQ27" s="149"/>
      <c r="AR27" s="149"/>
      <c r="AS27" s="54">
        <v>1.5460851367323913</v>
      </c>
      <c r="AT27" s="55">
        <f>0.1*AL27+(11.35-11)</f>
        <v>1.2986680686996142</v>
      </c>
      <c r="AU27" s="54">
        <f t="shared" si="4"/>
        <v>13.689383163067372</v>
      </c>
      <c r="AV27" s="174"/>
      <c r="AW27" s="173"/>
    </row>
    <row r="28" spans="2:49" ht="15" customHeight="1" thickBot="1">
      <c r="B28" s="199"/>
      <c r="C28" s="110"/>
      <c r="D28" s="227"/>
      <c r="E28" s="228"/>
      <c r="F28" s="109">
        <v>72</v>
      </c>
      <c r="G28" s="108">
        <v>3.6121926229508197</v>
      </c>
      <c r="H28" s="108">
        <v>3.1106557377049184</v>
      </c>
      <c r="I28" s="108">
        <v>3.5727459016393444</v>
      </c>
      <c r="J28" s="108">
        <v>3.076844262295082</v>
      </c>
      <c r="K28" s="108"/>
      <c r="L28" s="108"/>
      <c r="M28" s="108"/>
      <c r="N28" s="108"/>
      <c r="O28" s="108"/>
      <c r="P28" s="107"/>
      <c r="R28" s="95"/>
      <c r="S28" s="94"/>
      <c r="T28" s="93">
        <v>72</v>
      </c>
      <c r="U28" s="56">
        <f t="shared" si="0"/>
        <v>3.3431096311475414</v>
      </c>
      <c r="V28" s="55">
        <f t="shared" si="1"/>
        <v>0.28871585364042512</v>
      </c>
      <c r="W28" s="54">
        <f t="shared" si="2"/>
        <v>0.14435792682021256</v>
      </c>
      <c r="X28" s="236"/>
      <c r="Y28" s="237"/>
      <c r="Z28" s="238"/>
      <c r="AA28" s="239"/>
      <c r="AB28" s="48">
        <f t="shared" si="3"/>
        <v>4.31807337322231</v>
      </c>
      <c r="AC28" s="48"/>
      <c r="AD28" s="16"/>
      <c r="AE28" s="29"/>
      <c r="AH28" s="277"/>
      <c r="AI28" s="186"/>
      <c r="AJ28" s="176"/>
      <c r="AK28" s="49">
        <v>48</v>
      </c>
      <c r="AL28" s="49">
        <v>8.3222923238696094</v>
      </c>
      <c r="AM28" s="49">
        <v>0.28588885861824637</v>
      </c>
      <c r="AN28" s="49">
        <v>0.11671363779356413</v>
      </c>
      <c r="AO28" s="177"/>
      <c r="AP28" s="177"/>
      <c r="AQ28" s="176"/>
      <c r="AR28" s="176"/>
      <c r="AS28" s="49">
        <v>1.4024217517427444</v>
      </c>
      <c r="AT28" s="55">
        <f>0.1*AL28+(11.35-11)</f>
        <v>1.1822292323869608</v>
      </c>
      <c r="AU28" s="49">
        <f t="shared" si="4"/>
        <v>14.205572051298249</v>
      </c>
      <c r="AV28" s="179"/>
      <c r="AW28" s="173"/>
    </row>
    <row r="29" spans="2:49" ht="15" customHeight="1" thickBot="1">
      <c r="B29" s="198" t="s">
        <v>23</v>
      </c>
      <c r="C29" s="125">
        <v>1</v>
      </c>
      <c r="D29" s="223" t="s">
        <v>6</v>
      </c>
      <c r="E29" s="224"/>
      <c r="F29" s="124">
        <v>0</v>
      </c>
      <c r="G29" s="123">
        <v>10.816768461965575</v>
      </c>
      <c r="H29" s="123">
        <v>10.975569128262077</v>
      </c>
      <c r="I29" s="123">
        <v>10.621321488062188</v>
      </c>
      <c r="J29" s="123">
        <v>10.419766796224319</v>
      </c>
      <c r="K29" s="123">
        <v>10.535813436979456</v>
      </c>
      <c r="L29" s="123">
        <v>11.054969461410328</v>
      </c>
      <c r="M29" s="123"/>
      <c r="N29" s="123"/>
      <c r="O29" s="123"/>
      <c r="P29" s="122"/>
      <c r="R29" s="88" t="s">
        <v>23</v>
      </c>
      <c r="S29" s="90">
        <v>1</v>
      </c>
      <c r="T29" s="89">
        <v>0</v>
      </c>
      <c r="U29" s="85">
        <f t="shared" si="0"/>
        <v>10.737368128817323</v>
      </c>
      <c r="V29" s="50">
        <f t="shared" si="1"/>
        <v>0.25253770356231808</v>
      </c>
      <c r="W29" s="49">
        <f t="shared" si="2"/>
        <v>0.10309808575698617</v>
      </c>
      <c r="X29" s="244" t="s">
        <v>39</v>
      </c>
      <c r="Y29" s="245"/>
      <c r="Z29" s="209" t="s">
        <v>38</v>
      </c>
      <c r="AA29" s="210"/>
      <c r="AB29" s="49">
        <f t="shared" si="3"/>
        <v>0.96018022778121892</v>
      </c>
      <c r="AC29" s="49"/>
      <c r="AD29" s="67"/>
      <c r="AE29" s="29"/>
      <c r="AH29" s="277">
        <f>11-AL29</f>
        <v>0.27380952380999979</v>
      </c>
      <c r="AI29" s="160" t="s">
        <v>23</v>
      </c>
      <c r="AJ29" s="148">
        <v>13</v>
      </c>
      <c r="AK29" s="117">
        <v>0</v>
      </c>
      <c r="AL29" s="117">
        <v>10.72619047619</v>
      </c>
      <c r="AM29" s="117">
        <v>0.37175784143468837</v>
      </c>
      <c r="AN29" s="117">
        <v>0.18587892071734419</v>
      </c>
      <c r="AO29" s="163" t="s">
        <v>39</v>
      </c>
      <c r="AP29" s="163"/>
      <c r="AQ29" s="148" t="s">
        <v>36</v>
      </c>
      <c r="AR29" s="148"/>
      <c r="AS29" s="117">
        <v>1.7329444328809003</v>
      </c>
      <c r="AT29" s="55">
        <f>0.1*AL29+(11-10.7261905)</f>
        <v>1.3464285476190005</v>
      </c>
      <c r="AU29" s="117">
        <f t="shared" si="4"/>
        <v>12.55271897891244</v>
      </c>
      <c r="AV29" s="166" t="s">
        <v>35</v>
      </c>
      <c r="AW29" s="173"/>
    </row>
    <row r="30" spans="2:49" ht="16" thickBot="1">
      <c r="B30" s="199"/>
      <c r="C30" s="116"/>
      <c r="D30" s="225"/>
      <c r="E30" s="226"/>
      <c r="F30" s="115">
        <v>8</v>
      </c>
      <c r="G30" s="114">
        <v>10.517490283176015</v>
      </c>
      <c r="H30" s="114">
        <v>10.920599666851748</v>
      </c>
      <c r="I30" s="114">
        <v>10.63353692393115</v>
      </c>
      <c r="J30" s="114">
        <v>10.816768461965575</v>
      </c>
      <c r="K30" s="114">
        <v>10.364797334813993</v>
      </c>
      <c r="L30" s="114">
        <v>10.786229872293172</v>
      </c>
      <c r="M30" s="114"/>
      <c r="N30" s="114"/>
      <c r="O30" s="114"/>
      <c r="P30" s="113"/>
      <c r="R30" s="88"/>
      <c r="S30" s="87"/>
      <c r="T30" s="86">
        <v>8</v>
      </c>
      <c r="U30" s="85">
        <f t="shared" si="0"/>
        <v>10.673237090505275</v>
      </c>
      <c r="V30" s="50">
        <f t="shared" si="1"/>
        <v>0.20761749522445139</v>
      </c>
      <c r="W30" s="49">
        <f t="shared" si="2"/>
        <v>8.4759487495771529E-2</v>
      </c>
      <c r="X30" s="246"/>
      <c r="Y30" s="247"/>
      <c r="Z30" s="211"/>
      <c r="AA30" s="212"/>
      <c r="AB30" s="29">
        <f t="shared" si="3"/>
        <v>0.79413102863771368</v>
      </c>
      <c r="AC30" s="29"/>
      <c r="AD30" s="28"/>
      <c r="AE30" s="29"/>
      <c r="AH30" s="277"/>
      <c r="AI30" s="161"/>
      <c r="AJ30" s="149"/>
      <c r="AK30" s="54">
        <v>8</v>
      </c>
      <c r="AL30" s="54">
        <v>10.742559523809524</v>
      </c>
      <c r="AM30" s="54">
        <v>0.25686782580146683</v>
      </c>
      <c r="AN30" s="54">
        <v>0.12843391290073342</v>
      </c>
      <c r="AO30" s="164"/>
      <c r="AP30" s="164"/>
      <c r="AQ30" s="149"/>
      <c r="AR30" s="149"/>
      <c r="AS30" s="54">
        <v>1.1955615662736232</v>
      </c>
      <c r="AT30" s="55">
        <f>0.1*AL30+(11-10.7261905)</f>
        <v>1.348065452380953</v>
      </c>
      <c r="AU30" s="117">
        <f t="shared" si="4"/>
        <v>12.548829256129665</v>
      </c>
      <c r="AV30" s="167"/>
      <c r="AW30" s="173"/>
    </row>
    <row r="31" spans="2:49" ht="16" thickBot="1">
      <c r="B31" s="199"/>
      <c r="C31" s="116"/>
      <c r="D31" s="225"/>
      <c r="E31" s="226"/>
      <c r="F31" s="115">
        <v>24</v>
      </c>
      <c r="G31" s="114">
        <v>9.5707859222016403</v>
      </c>
      <c r="H31" s="114">
        <v>9.2389521037311457</v>
      </c>
      <c r="I31" s="114">
        <v>9.4951045250066155</v>
      </c>
      <c r="J31" s="114">
        <v>9.3379200846784869</v>
      </c>
      <c r="K31" s="114">
        <v>9.4892828790685364</v>
      </c>
      <c r="L31" s="114">
        <v>9.5707859222016403</v>
      </c>
      <c r="M31" s="114"/>
      <c r="N31" s="114"/>
      <c r="O31" s="114"/>
      <c r="P31" s="113"/>
      <c r="R31" s="88"/>
      <c r="S31" s="87"/>
      <c r="T31" s="86">
        <v>24</v>
      </c>
      <c r="U31" s="85">
        <f t="shared" si="0"/>
        <v>9.4504719061480102</v>
      </c>
      <c r="V31" s="50">
        <f t="shared" si="1"/>
        <v>0.13405806692153852</v>
      </c>
      <c r="W31" s="49">
        <f t="shared" si="2"/>
        <v>5.4728976643608249E-2</v>
      </c>
      <c r="X31" s="246"/>
      <c r="Y31" s="247"/>
      <c r="Z31" s="211"/>
      <c r="AA31" s="212"/>
      <c r="AB31" s="29">
        <f t="shared" si="3"/>
        <v>0.57911369069309948</v>
      </c>
      <c r="AC31" s="29"/>
      <c r="AD31" s="28"/>
      <c r="AE31" s="29"/>
      <c r="AH31" s="277"/>
      <c r="AI31" s="161"/>
      <c r="AJ31" s="149"/>
      <c r="AK31" s="54">
        <v>24</v>
      </c>
      <c r="AL31" s="54">
        <v>10.531947978512866</v>
      </c>
      <c r="AM31" s="54">
        <v>0.30072613458658226</v>
      </c>
      <c r="AN31" s="54">
        <v>0.15036306729329113</v>
      </c>
      <c r="AO31" s="164"/>
      <c r="AP31" s="164"/>
      <c r="AQ31" s="149"/>
      <c r="AR31" s="149"/>
      <c r="AS31" s="54">
        <v>1.4276852449334136</v>
      </c>
      <c r="AT31" s="55">
        <f>0.1*AL31+(11-10.7261905)</f>
        <v>1.327004297851287</v>
      </c>
      <c r="AU31" s="117">
        <f t="shared" si="4"/>
        <v>12.599799206743356</v>
      </c>
      <c r="AV31" s="167"/>
      <c r="AW31" s="173"/>
    </row>
    <row r="32" spans="2:49" ht="16" thickBot="1">
      <c r="B32" s="199"/>
      <c r="C32" s="110"/>
      <c r="D32" s="227"/>
      <c r="E32" s="228"/>
      <c r="F32" s="109">
        <v>48</v>
      </c>
      <c r="G32" s="108">
        <v>8.8081503043133118</v>
      </c>
      <c r="H32" s="108">
        <v>8.3424186292670015</v>
      </c>
      <c r="I32" s="108">
        <v>8.895474993384493</v>
      </c>
      <c r="J32" s="108">
        <v>8.4122783805239489</v>
      </c>
      <c r="K32" s="108">
        <v>8.4297433183381845</v>
      </c>
      <c r="L32" s="108">
        <v>8.6626091558613378</v>
      </c>
      <c r="M32" s="108"/>
      <c r="N32" s="108"/>
      <c r="O32" s="108"/>
      <c r="P32" s="107"/>
      <c r="R32" s="88"/>
      <c r="S32" s="87"/>
      <c r="T32" s="86">
        <v>48</v>
      </c>
      <c r="U32" s="85">
        <f t="shared" si="0"/>
        <v>8.5917791302813793</v>
      </c>
      <c r="V32" s="50">
        <f t="shared" si="1"/>
        <v>0.23009621366866126</v>
      </c>
      <c r="W32" s="49">
        <f t="shared" si="2"/>
        <v>9.3936385872438716E-2</v>
      </c>
      <c r="X32" s="246"/>
      <c r="Y32" s="247"/>
      <c r="Z32" s="211"/>
      <c r="AA32" s="212"/>
      <c r="AB32" s="29">
        <f t="shared" si="3"/>
        <v>1.0933286860385378</v>
      </c>
      <c r="AC32" s="29"/>
      <c r="AD32" s="16"/>
      <c r="AE32" s="29"/>
      <c r="AH32" s="277"/>
      <c r="AI32" s="161"/>
      <c r="AJ32" s="149"/>
      <c r="AK32" s="54">
        <v>48</v>
      </c>
      <c r="AL32" s="54">
        <v>9.649579390115667</v>
      </c>
      <c r="AM32" s="54">
        <v>0.30238131484400999</v>
      </c>
      <c r="AN32" s="54">
        <v>0.15119065742200499</v>
      </c>
      <c r="AO32" s="164"/>
      <c r="AP32" s="164"/>
      <c r="AQ32" s="149"/>
      <c r="AR32" s="149"/>
      <c r="AS32" s="54">
        <v>1.5668108557858367</v>
      </c>
      <c r="AT32" s="55">
        <f>0.1*AL32+(11-10.7261905)</f>
        <v>1.2387674390115673</v>
      </c>
      <c r="AU32" s="117">
        <f t="shared" si="4"/>
        <v>12.837527823031037</v>
      </c>
      <c r="AV32" s="167"/>
      <c r="AW32" s="173"/>
    </row>
    <row r="33" spans="2:49" ht="16" thickBot="1">
      <c r="B33" s="199"/>
      <c r="C33" s="125">
        <v>1</v>
      </c>
      <c r="D33" s="223" t="s">
        <v>5</v>
      </c>
      <c r="E33" s="224"/>
      <c r="F33" s="124">
        <v>0</v>
      </c>
      <c r="G33" s="123">
        <v>11.634085213032581</v>
      </c>
      <c r="H33" s="123">
        <v>11.52993595098858</v>
      </c>
      <c r="I33" s="123">
        <v>11.38902812587023</v>
      </c>
      <c r="J33" s="123">
        <v>11.499303815093286</v>
      </c>
      <c r="K33" s="123">
        <v>11.003063213589529</v>
      </c>
      <c r="L33" s="123">
        <v>11.094959621275409</v>
      </c>
      <c r="M33" s="123"/>
      <c r="N33" s="123"/>
      <c r="O33" s="123"/>
      <c r="P33" s="122"/>
      <c r="R33" s="84" t="s">
        <v>23</v>
      </c>
      <c r="S33" s="83">
        <v>1</v>
      </c>
      <c r="T33" s="82">
        <v>0</v>
      </c>
      <c r="U33" s="81">
        <f t="shared" si="0"/>
        <v>11.358395989974936</v>
      </c>
      <c r="V33" s="43">
        <f t="shared" si="1"/>
        <v>0.25372581705105862</v>
      </c>
      <c r="W33" s="42">
        <f t="shared" si="2"/>
        <v>0.10358313105764155</v>
      </c>
      <c r="X33" s="248" t="s">
        <v>39</v>
      </c>
      <c r="Y33" s="249"/>
      <c r="Z33" s="217" t="s">
        <v>36</v>
      </c>
      <c r="AA33" s="240"/>
      <c r="AB33" s="129">
        <f t="shared" si="3"/>
        <v>0.91195210264781512</v>
      </c>
      <c r="AC33" s="68">
        <f>(U33-11)+W33</f>
        <v>0.46197912103257716</v>
      </c>
      <c r="AD33" s="67"/>
      <c r="AE33" s="57"/>
      <c r="AF33" s="193" t="s">
        <v>35</v>
      </c>
      <c r="AH33" s="278"/>
      <c r="AI33" s="162"/>
      <c r="AJ33" s="150"/>
      <c r="AK33" s="61">
        <v>72</v>
      </c>
      <c r="AL33" s="61">
        <v>9.691508937960041</v>
      </c>
      <c r="AM33" s="61">
        <v>0.15113534039200965</v>
      </c>
      <c r="AN33" s="61">
        <v>7.5567670196004827E-2</v>
      </c>
      <c r="AO33" s="165"/>
      <c r="AP33" s="165"/>
      <c r="AQ33" s="150"/>
      <c r="AR33" s="150"/>
      <c r="AS33" s="61">
        <v>0.77973069704366404</v>
      </c>
      <c r="AT33" s="55">
        <f>0.1*AL33+(11-10.7261905)</f>
        <v>1.2429603937960048</v>
      </c>
      <c r="AU33" s="117">
        <f t="shared" si="4"/>
        <v>12.825251483053728</v>
      </c>
      <c r="AV33" s="168"/>
      <c r="AW33" s="173"/>
    </row>
    <row r="34" spans="2:49">
      <c r="B34" s="199"/>
      <c r="C34" s="116"/>
      <c r="D34" s="225"/>
      <c r="E34" s="226"/>
      <c r="F34" s="115">
        <v>8</v>
      </c>
      <c r="G34" s="114">
        <v>11.107212475633526</v>
      </c>
      <c r="H34" s="114">
        <v>11.223614592035645</v>
      </c>
      <c r="I34" s="114">
        <v>10.629351155666946</v>
      </c>
      <c r="J34" s="114">
        <v>10.782511835143413</v>
      </c>
      <c r="K34" s="114">
        <v>10.813143971038707</v>
      </c>
      <c r="L34" s="114">
        <v>10.384294068504595</v>
      </c>
      <c r="M34" s="114"/>
      <c r="N34" s="114"/>
      <c r="O34" s="114"/>
      <c r="P34" s="113"/>
      <c r="R34" s="80"/>
      <c r="S34" s="79"/>
      <c r="T34" s="78">
        <v>8</v>
      </c>
      <c r="U34" s="77">
        <f t="shared" si="0"/>
        <v>10.823354683003805</v>
      </c>
      <c r="V34" s="39">
        <f t="shared" si="1"/>
        <v>0.30756047532104758</v>
      </c>
      <c r="W34" s="38">
        <f t="shared" si="2"/>
        <v>0.12556103826407081</v>
      </c>
      <c r="X34" s="246"/>
      <c r="Y34" s="247"/>
      <c r="Z34" s="219"/>
      <c r="AA34" s="241"/>
      <c r="AB34" s="106">
        <f t="shared" si="3"/>
        <v>1.1600935379235291</v>
      </c>
      <c r="AC34" s="65">
        <f>(U33-11)+W34</f>
        <v>0.48395702823900644</v>
      </c>
      <c r="AD34" s="28"/>
      <c r="AE34" s="57"/>
      <c r="AF34" s="232"/>
      <c r="AI34" t="s">
        <v>47</v>
      </c>
      <c r="AM34">
        <f>AVERAGE(AM16:AM33)</f>
        <v>0.26357343983576925</v>
      </c>
      <c r="AT34" s="57">
        <f>AVERAGE(AT16:AT33)</f>
        <v>1.1661910342476896</v>
      </c>
      <c r="AU34" s="274" t="s">
        <v>55</v>
      </c>
      <c r="AV34" s="274"/>
      <c r="AW34" s="274"/>
    </row>
    <row r="35" spans="2:49">
      <c r="B35" s="199"/>
      <c r="C35" s="116"/>
      <c r="D35" s="225"/>
      <c r="E35" s="226"/>
      <c r="F35" s="115">
        <v>24</v>
      </c>
      <c r="G35" s="114">
        <v>9.8201892744479498</v>
      </c>
      <c r="H35" s="114">
        <v>9.8548895899053619</v>
      </c>
      <c r="I35" s="114">
        <v>9.2476340694006289</v>
      </c>
      <c r="J35" s="114">
        <v>9.7565720294426921</v>
      </c>
      <c r="K35" s="114">
        <v>9.1319663512092522</v>
      </c>
      <c r="L35" s="114">
        <v>9.1088328075709768</v>
      </c>
      <c r="M35" s="114"/>
      <c r="N35" s="114"/>
      <c r="O35" s="114"/>
      <c r="P35" s="113"/>
      <c r="R35" s="80"/>
      <c r="S35" s="79"/>
      <c r="T35" s="78">
        <v>24</v>
      </c>
      <c r="U35" s="77">
        <f t="shared" si="0"/>
        <v>9.4866806869961433</v>
      </c>
      <c r="V35" s="39">
        <f t="shared" si="1"/>
        <v>0.35927195164554565</v>
      </c>
      <c r="W35" s="38">
        <f t="shared" si="2"/>
        <v>0.14667216007090969</v>
      </c>
      <c r="X35" s="246"/>
      <c r="Y35" s="247"/>
      <c r="Z35" s="219"/>
      <c r="AA35" s="241"/>
      <c r="AB35" s="106">
        <f t="shared" si="3"/>
        <v>1.5460851367323913</v>
      </c>
      <c r="AC35" s="65">
        <f>(U33-11)+W35</f>
        <v>0.50506815004584527</v>
      </c>
      <c r="AD35" s="28"/>
      <c r="AE35" s="57"/>
      <c r="AF35" s="232"/>
    </row>
    <row r="36" spans="2:49" ht="16" thickBot="1">
      <c r="B36" s="199"/>
      <c r="C36" s="110"/>
      <c r="D36" s="227"/>
      <c r="E36" s="228"/>
      <c r="F36" s="109">
        <v>48</v>
      </c>
      <c r="G36" s="108">
        <v>8.2413249211356465</v>
      </c>
      <c r="H36" s="108">
        <v>8.3916929547844372</v>
      </c>
      <c r="I36" s="108">
        <v>8.0793901156677173</v>
      </c>
      <c r="J36" s="108">
        <v>8.7155625657202922</v>
      </c>
      <c r="K36" s="108">
        <v>8.5478443743427963</v>
      </c>
      <c r="L36" s="108">
        <v>7.9579390115667712</v>
      </c>
      <c r="M36" s="108"/>
      <c r="N36" s="108"/>
      <c r="O36" s="108"/>
      <c r="P36" s="107"/>
      <c r="R36" s="76"/>
      <c r="S36" s="75"/>
      <c r="T36" s="74">
        <v>48</v>
      </c>
      <c r="U36" s="73">
        <f t="shared" si="0"/>
        <v>8.3222923238696094</v>
      </c>
      <c r="V36" s="20">
        <f t="shared" si="1"/>
        <v>0.28588885861824637</v>
      </c>
      <c r="W36" s="19">
        <f t="shared" si="2"/>
        <v>0.11671363779356413</v>
      </c>
      <c r="X36" s="250"/>
      <c r="Y36" s="251"/>
      <c r="Z36" s="221"/>
      <c r="AA36" s="242"/>
      <c r="AB36" s="126">
        <f t="shared" si="3"/>
        <v>1.4024217517427444</v>
      </c>
      <c r="AC36" s="59">
        <f>(U33-11)+W36</f>
        <v>0.47510962776849974</v>
      </c>
      <c r="AD36" s="16"/>
      <c r="AE36" s="57"/>
      <c r="AF36" s="233"/>
    </row>
    <row r="37" spans="2:49" ht="15" customHeight="1">
      <c r="B37" s="199"/>
      <c r="C37" s="125">
        <v>13</v>
      </c>
      <c r="D37" s="223" t="s">
        <v>6</v>
      </c>
      <c r="E37" s="224"/>
      <c r="F37" s="124">
        <v>0</v>
      </c>
      <c r="G37" s="123">
        <v>10.462661426165077</v>
      </c>
      <c r="H37" s="123">
        <v>10.382369455362156</v>
      </c>
      <c r="I37" s="123">
        <v>10.598540145985403</v>
      </c>
      <c r="J37" s="123">
        <v>10.901179112857944</v>
      </c>
      <c r="K37" s="123"/>
      <c r="L37" s="123"/>
      <c r="M37" s="123"/>
      <c r="N37" s="123"/>
      <c r="O37" s="123"/>
      <c r="P37" s="122"/>
      <c r="R37" s="53" t="s">
        <v>23</v>
      </c>
      <c r="S37" s="34">
        <v>13</v>
      </c>
      <c r="T37" s="52">
        <v>0</v>
      </c>
      <c r="U37" s="58">
        <f t="shared" si="0"/>
        <v>10.586187535092645</v>
      </c>
      <c r="V37" s="57">
        <f t="shared" si="1"/>
        <v>0.22816133931259394</v>
      </c>
      <c r="W37" s="29">
        <f t="shared" si="2"/>
        <v>0.11408066965629697</v>
      </c>
      <c r="X37" s="246" t="s">
        <v>39</v>
      </c>
      <c r="Y37" s="247"/>
      <c r="Z37" s="211" t="s">
        <v>38</v>
      </c>
      <c r="AA37" s="212"/>
      <c r="AB37" s="29">
        <f t="shared" si="3"/>
        <v>1.0776369611640231</v>
      </c>
      <c r="AC37" s="29"/>
      <c r="AD37" s="67"/>
      <c r="AE37" s="29"/>
      <c r="AI37" s="102"/>
      <c r="AJ37" s="188" t="s">
        <v>49</v>
      </c>
      <c r="AK37" s="188" t="s">
        <v>48</v>
      </c>
      <c r="AL37" s="188" t="s">
        <v>47</v>
      </c>
      <c r="AM37" s="188" t="s">
        <v>46</v>
      </c>
      <c r="AN37" s="188" t="s">
        <v>45</v>
      </c>
      <c r="AO37" s="102"/>
      <c r="AP37" s="101"/>
      <c r="AQ37" s="102"/>
      <c r="AR37" s="101"/>
      <c r="AS37" s="189" t="s">
        <v>44</v>
      </c>
      <c r="AT37" s="185" t="s">
        <v>43</v>
      </c>
      <c r="AU37" s="184" t="s">
        <v>54</v>
      </c>
    </row>
    <row r="38" spans="2:49" ht="16" thickBot="1">
      <c r="B38" s="199"/>
      <c r="C38" s="116"/>
      <c r="D38" s="225"/>
      <c r="E38" s="226"/>
      <c r="F38" s="115">
        <v>8</v>
      </c>
      <c r="G38" s="114">
        <v>10.678832116788323</v>
      </c>
      <c r="H38" s="114">
        <v>10.592363840539024</v>
      </c>
      <c r="I38" s="114">
        <v>10.752947782144863</v>
      </c>
      <c r="J38" s="114">
        <v>10.833239752947783</v>
      </c>
      <c r="K38" s="114"/>
      <c r="L38" s="114"/>
      <c r="M38" s="114"/>
      <c r="N38" s="114"/>
      <c r="O38" s="114"/>
      <c r="P38" s="113"/>
      <c r="R38" s="53"/>
      <c r="S38" s="34"/>
      <c r="T38" s="52">
        <v>8</v>
      </c>
      <c r="U38" s="51">
        <f t="shared" si="0"/>
        <v>10.714345873104998</v>
      </c>
      <c r="V38" s="50">
        <f t="shared" si="1"/>
        <v>0.10290238935068384</v>
      </c>
      <c r="W38" s="49">
        <f t="shared" si="2"/>
        <v>5.145119467534192E-2</v>
      </c>
      <c r="X38" s="246"/>
      <c r="Y38" s="247"/>
      <c r="Z38" s="211"/>
      <c r="AA38" s="212"/>
      <c r="AB38" s="29">
        <f t="shared" si="3"/>
        <v>0.48020845401765494</v>
      </c>
      <c r="AC38" s="29"/>
      <c r="AD38" s="28"/>
      <c r="AE38" s="29"/>
      <c r="AI38" s="131" t="s">
        <v>29</v>
      </c>
      <c r="AJ38" s="189"/>
      <c r="AK38" s="189"/>
      <c r="AL38" s="189"/>
      <c r="AM38" s="189"/>
      <c r="AN38" s="189"/>
      <c r="AO38" s="131" t="s">
        <v>41</v>
      </c>
      <c r="AP38" s="130"/>
      <c r="AQ38" s="131" t="s">
        <v>40</v>
      </c>
      <c r="AR38" s="130"/>
      <c r="AS38" s="190"/>
      <c r="AT38" s="190"/>
      <c r="AU38" s="185"/>
    </row>
    <row r="39" spans="2:49" ht="16" thickBot="1">
      <c r="B39" s="199"/>
      <c r="C39" s="116"/>
      <c r="D39" s="225"/>
      <c r="E39" s="226"/>
      <c r="F39" s="115">
        <v>24</v>
      </c>
      <c r="G39" s="114">
        <v>9.0910652920962214</v>
      </c>
      <c r="H39" s="114">
        <v>9.784077892325314</v>
      </c>
      <c r="I39" s="114">
        <v>9.9478808705612831</v>
      </c>
      <c r="J39" s="114">
        <v>10.363688430698739</v>
      </c>
      <c r="K39" s="114"/>
      <c r="L39" s="114"/>
      <c r="M39" s="114"/>
      <c r="N39" s="114"/>
      <c r="O39" s="114"/>
      <c r="P39" s="113"/>
      <c r="R39" s="53"/>
      <c r="S39" s="34"/>
      <c r="T39" s="52">
        <v>24</v>
      </c>
      <c r="U39" s="51">
        <f t="shared" si="0"/>
        <v>9.7966781214203884</v>
      </c>
      <c r="V39" s="50">
        <f t="shared" si="1"/>
        <v>0.52990917236063495</v>
      </c>
      <c r="W39" s="49">
        <f t="shared" si="2"/>
        <v>0.26495458618031748</v>
      </c>
      <c r="X39" s="246"/>
      <c r="Y39" s="247"/>
      <c r="Z39" s="211"/>
      <c r="AA39" s="212"/>
      <c r="AB39" s="29">
        <f t="shared" si="3"/>
        <v>2.7045349749829546</v>
      </c>
      <c r="AC39" s="29"/>
      <c r="AD39" s="28"/>
      <c r="AE39" s="29"/>
      <c r="AI39" s="151" t="s">
        <v>21</v>
      </c>
      <c r="AJ39" s="148">
        <v>1</v>
      </c>
      <c r="AK39" s="104">
        <v>0</v>
      </c>
      <c r="AL39" s="104">
        <v>8.6595000000000013</v>
      </c>
      <c r="AM39" s="104">
        <v>5.144201833132132</v>
      </c>
      <c r="AN39" s="104">
        <v>3.6374999999999988</v>
      </c>
      <c r="AO39" s="191" t="s">
        <v>37</v>
      </c>
      <c r="AP39" s="191"/>
      <c r="AQ39" s="148" t="s">
        <v>36</v>
      </c>
      <c r="AR39" s="148"/>
      <c r="AS39" s="104">
        <f t="shared" ref="AS39:AS56" si="5">AN39/AL39*100</f>
        <v>42.005889485536095</v>
      </c>
      <c r="AT39" s="104">
        <v>3.6374999999999988</v>
      </c>
      <c r="AU39" s="104">
        <f>AT39/AL39*100</f>
        <v>42.005889485536095</v>
      </c>
      <c r="AV39" s="169" t="s">
        <v>35</v>
      </c>
    </row>
    <row r="40" spans="2:49" ht="16" thickBot="1">
      <c r="B40" s="199"/>
      <c r="C40" s="116"/>
      <c r="D40" s="225"/>
      <c r="E40" s="226"/>
      <c r="F40" s="115">
        <v>48</v>
      </c>
      <c r="G40" s="114">
        <v>7.953846153846154</v>
      </c>
      <c r="H40" s="114">
        <v>8.0666666666666664</v>
      </c>
      <c r="I40" s="114">
        <v>8.2415384615384628</v>
      </c>
      <c r="J40" s="114">
        <v>8.5574358974358962</v>
      </c>
      <c r="K40" s="114"/>
      <c r="L40" s="114"/>
      <c r="M40" s="114"/>
      <c r="N40" s="114"/>
      <c r="O40" s="114"/>
      <c r="P40" s="113"/>
      <c r="R40" s="53"/>
      <c r="S40" s="34"/>
      <c r="T40" s="52">
        <v>48</v>
      </c>
      <c r="U40" s="56">
        <f t="shared" si="0"/>
        <v>8.204871794871794</v>
      </c>
      <c r="V40" s="55">
        <f t="shared" si="1"/>
        <v>0.26316054717972992</v>
      </c>
      <c r="W40" s="54">
        <f t="shared" si="2"/>
        <v>0.13158027358986496</v>
      </c>
      <c r="X40" s="246"/>
      <c r="Y40" s="247"/>
      <c r="Z40" s="211"/>
      <c r="AA40" s="212"/>
      <c r="AB40" s="29">
        <f t="shared" si="3"/>
        <v>1.6036846995233396</v>
      </c>
      <c r="AC40" s="29"/>
      <c r="AD40" s="28"/>
      <c r="AE40" s="29"/>
      <c r="AI40" s="152"/>
      <c r="AJ40" s="149"/>
      <c r="AK40" s="111">
        <v>8</v>
      </c>
      <c r="AL40" s="111">
        <v>51.619799999999998</v>
      </c>
      <c r="AM40" s="111">
        <v>10.49638206240612</v>
      </c>
      <c r="AN40" s="38">
        <v>3.7124677144380192</v>
      </c>
      <c r="AO40" s="180"/>
      <c r="AP40" s="180"/>
      <c r="AQ40" s="149"/>
      <c r="AR40" s="149"/>
      <c r="AS40" s="104">
        <f t="shared" si="5"/>
        <v>7.1919451730499144</v>
      </c>
      <c r="AT40" s="38">
        <f>3.71246771443802+AL39</f>
        <v>12.371967714438021</v>
      </c>
      <c r="AU40" s="111">
        <f>AT40/AL40*100</f>
        <v>23.967484791568396</v>
      </c>
      <c r="AV40" s="170"/>
      <c r="AW40" s="172" t="s">
        <v>53</v>
      </c>
    </row>
    <row r="41" spans="2:49" ht="16" thickBot="1">
      <c r="B41" s="199"/>
      <c r="C41" s="110"/>
      <c r="D41" s="227"/>
      <c r="E41" s="228"/>
      <c r="F41" s="109">
        <v>72</v>
      </c>
      <c r="G41" s="108">
        <v>7.7620512820512815</v>
      </c>
      <c r="H41" s="108">
        <v>8.1117948717948725</v>
      </c>
      <c r="I41" s="108">
        <v>8.3712820512820496</v>
      </c>
      <c r="J41" s="108">
        <v>8.6194871794871801</v>
      </c>
      <c r="K41" s="108"/>
      <c r="L41" s="108"/>
      <c r="M41" s="108"/>
      <c r="N41" s="108"/>
      <c r="O41" s="108"/>
      <c r="P41" s="107"/>
      <c r="R41" s="53"/>
      <c r="S41" s="34"/>
      <c r="T41" s="52">
        <v>72</v>
      </c>
      <c r="U41" s="51">
        <f t="shared" si="0"/>
        <v>8.2161538461538459</v>
      </c>
      <c r="V41" s="50">
        <f t="shared" si="1"/>
        <v>0.36689802037162728</v>
      </c>
      <c r="W41" s="49">
        <f t="shared" si="2"/>
        <v>0.18344901018581364</v>
      </c>
      <c r="X41" s="246"/>
      <c r="Y41" s="247"/>
      <c r="Z41" s="211"/>
      <c r="AA41" s="212"/>
      <c r="AB41" s="29">
        <f t="shared" si="3"/>
        <v>2.2327845074577075</v>
      </c>
      <c r="AC41" s="29"/>
      <c r="AD41" s="16"/>
      <c r="AE41" s="29"/>
      <c r="AI41" s="152"/>
      <c r="AJ41" s="149"/>
      <c r="AK41" s="111">
        <v>24</v>
      </c>
      <c r="AL41" s="111">
        <v>47.885999999999989</v>
      </c>
      <c r="AM41" s="111">
        <v>6.2883837351103686</v>
      </c>
      <c r="AN41" s="111">
        <v>1.988561540410571</v>
      </c>
      <c r="AO41" s="180"/>
      <c r="AP41" s="180"/>
      <c r="AQ41" s="149"/>
      <c r="AR41" s="149"/>
      <c r="AS41" s="104">
        <f t="shared" si="5"/>
        <v>4.1526992031294565</v>
      </c>
      <c r="AT41" s="111">
        <f>7.064014541/100*AL41+AL39</f>
        <v>12.042174003103259</v>
      </c>
      <c r="AU41" s="111">
        <f>AT41/AL41*100</f>
        <v>25.147588028031702</v>
      </c>
      <c r="AV41" s="170"/>
      <c r="AW41" s="171"/>
    </row>
    <row r="42" spans="2:49" ht="15" customHeight="1" thickBot="1">
      <c r="B42" s="199"/>
      <c r="C42" s="125">
        <v>13</v>
      </c>
      <c r="D42" s="223" t="s">
        <v>5</v>
      </c>
      <c r="E42" s="224"/>
      <c r="F42" s="124">
        <v>0</v>
      </c>
      <c r="G42" s="123">
        <v>11.208333333333334</v>
      </c>
      <c r="H42" s="123">
        <v>10.75</v>
      </c>
      <c r="I42" s="123">
        <v>10.636904761904761</v>
      </c>
      <c r="J42" s="123">
        <v>10.309523809523808</v>
      </c>
      <c r="K42" s="123"/>
      <c r="L42" s="123"/>
      <c r="M42" s="123"/>
      <c r="N42" s="123"/>
      <c r="O42" s="123"/>
      <c r="P42" s="122"/>
      <c r="R42" s="47" t="s">
        <v>23</v>
      </c>
      <c r="S42" s="46">
        <v>13</v>
      </c>
      <c r="T42" s="45">
        <v>0</v>
      </c>
      <c r="U42" s="44">
        <f t="shared" si="0"/>
        <v>10.726190476190476</v>
      </c>
      <c r="V42" s="43">
        <f t="shared" si="1"/>
        <v>0.37175784143468837</v>
      </c>
      <c r="W42" s="42">
        <f t="shared" si="2"/>
        <v>0.18587892071734419</v>
      </c>
      <c r="X42" s="248" t="s">
        <v>39</v>
      </c>
      <c r="Y42" s="249"/>
      <c r="Z42" s="217" t="s">
        <v>36</v>
      </c>
      <c r="AA42" s="240"/>
      <c r="AB42" s="129">
        <f t="shared" si="3"/>
        <v>1.7329444328809003</v>
      </c>
      <c r="AC42" s="68">
        <f>(11-U42)+W42</f>
        <v>0.45968844452686791</v>
      </c>
      <c r="AD42" s="67"/>
      <c r="AE42" s="57"/>
      <c r="AF42" s="193" t="s">
        <v>35</v>
      </c>
      <c r="AI42" s="175"/>
      <c r="AJ42" s="176"/>
      <c r="AK42" s="128">
        <v>48</v>
      </c>
      <c r="AL42" s="128">
        <v>42.803333333333335</v>
      </c>
      <c r="AM42" s="128">
        <v>9.0709010715584171</v>
      </c>
      <c r="AN42" s="128">
        <v>3.0236336905194725</v>
      </c>
      <c r="AO42" s="192"/>
      <c r="AP42" s="192"/>
      <c r="AQ42" s="176"/>
      <c r="AR42" s="176"/>
      <c r="AS42" s="104">
        <f t="shared" si="5"/>
        <v>7.064014540579719</v>
      </c>
      <c r="AT42" s="128">
        <v>11.683133690519474</v>
      </c>
      <c r="AU42" s="111">
        <f>AT42/AL42*100</f>
        <v>27.294915560749487</v>
      </c>
      <c r="AV42" s="170"/>
      <c r="AW42" s="171"/>
    </row>
    <row r="43" spans="2:49" ht="16" thickBot="1">
      <c r="B43" s="199"/>
      <c r="C43" s="116"/>
      <c r="D43" s="225"/>
      <c r="E43" s="226"/>
      <c r="F43" s="115">
        <v>8</v>
      </c>
      <c r="G43" s="114">
        <v>11.071428571428571</v>
      </c>
      <c r="H43" s="114">
        <v>10.523809523809524</v>
      </c>
      <c r="I43" s="114">
        <v>10.821428571428571</v>
      </c>
      <c r="J43" s="114">
        <v>10.553571428571429</v>
      </c>
      <c r="K43" s="114"/>
      <c r="L43" s="114"/>
      <c r="M43" s="114"/>
      <c r="N43" s="114"/>
      <c r="O43" s="114"/>
      <c r="P43" s="113"/>
      <c r="R43" s="35"/>
      <c r="S43" s="34"/>
      <c r="T43" s="33">
        <v>8</v>
      </c>
      <c r="U43" s="40">
        <f t="shared" si="0"/>
        <v>10.742559523809524</v>
      </c>
      <c r="V43" s="39">
        <f t="shared" si="1"/>
        <v>0.25686782580146683</v>
      </c>
      <c r="W43" s="38">
        <f t="shared" si="2"/>
        <v>0.12843391290073342</v>
      </c>
      <c r="X43" s="246"/>
      <c r="Y43" s="247"/>
      <c r="Z43" s="219"/>
      <c r="AA43" s="241"/>
      <c r="AB43" s="106">
        <f t="shared" si="3"/>
        <v>1.1955615662736232</v>
      </c>
      <c r="AC43" s="65">
        <f>(11-U42)+W43</f>
        <v>0.40224343671025714</v>
      </c>
      <c r="AD43" s="28"/>
      <c r="AE43" s="57"/>
      <c r="AF43" s="194"/>
      <c r="AI43" s="152" t="s">
        <v>23</v>
      </c>
      <c r="AJ43" s="155">
        <v>13</v>
      </c>
      <c r="AK43" s="54">
        <v>0</v>
      </c>
      <c r="AL43" s="127" t="e">
        <v>#DIV/0!</v>
      </c>
      <c r="AM43" s="127" t="e">
        <v>#DIV/0!</v>
      </c>
      <c r="AN43" s="127" t="e">
        <v>#DIV/0!</v>
      </c>
      <c r="AO43" s="180" t="s">
        <v>37</v>
      </c>
      <c r="AP43" s="180"/>
      <c r="AQ43" s="149" t="s">
        <v>36</v>
      </c>
      <c r="AR43" s="149"/>
      <c r="AS43" s="104" t="e">
        <f t="shared" si="5"/>
        <v>#DIV/0!</v>
      </c>
      <c r="AT43" s="54" t="e">
        <v>#DIV/0!</v>
      </c>
      <c r="AU43" s="54"/>
      <c r="AV43" s="174" t="s">
        <v>35</v>
      </c>
    </row>
    <row r="44" spans="2:49" ht="16" thickBot="1">
      <c r="B44" s="199"/>
      <c r="C44" s="116"/>
      <c r="D44" s="225"/>
      <c r="E44" s="226"/>
      <c r="F44" s="115">
        <v>24</v>
      </c>
      <c r="G44" s="114">
        <v>10.673452078032232</v>
      </c>
      <c r="H44" s="114">
        <v>10.716991800961267</v>
      </c>
      <c r="I44" s="114">
        <v>10.654792196776929</v>
      </c>
      <c r="J44" s="114">
        <v>10.08255583828103</v>
      </c>
      <c r="K44" s="114"/>
      <c r="L44" s="114"/>
      <c r="M44" s="114"/>
      <c r="N44" s="114"/>
      <c r="O44" s="114"/>
      <c r="P44" s="113"/>
      <c r="R44" s="35"/>
      <c r="S44" s="34"/>
      <c r="T44" s="33">
        <v>24</v>
      </c>
      <c r="U44" s="40">
        <f t="shared" si="0"/>
        <v>10.531947978512866</v>
      </c>
      <c r="V44" s="39">
        <f t="shared" si="1"/>
        <v>0.30072613458658226</v>
      </c>
      <c r="W44" s="38">
        <f t="shared" si="2"/>
        <v>0.15036306729329113</v>
      </c>
      <c r="X44" s="246"/>
      <c r="Y44" s="247"/>
      <c r="Z44" s="219"/>
      <c r="AA44" s="241"/>
      <c r="AB44" s="106">
        <f t="shared" si="3"/>
        <v>1.4276852449334136</v>
      </c>
      <c r="AC44" s="65">
        <f>(11-U42)+W44</f>
        <v>0.42417259110281486</v>
      </c>
      <c r="AD44" s="28"/>
      <c r="AE44" s="57"/>
      <c r="AF44" s="194"/>
      <c r="AI44" s="152"/>
      <c r="AJ44" s="155"/>
      <c r="AK44" s="54">
        <v>8</v>
      </c>
      <c r="AL44" s="54">
        <v>9.6593333333333344</v>
      </c>
      <c r="AM44" s="54">
        <v>1.1100222219997824</v>
      </c>
      <c r="AN44" s="54">
        <v>0.64087162867804093</v>
      </c>
      <c r="AO44" s="180"/>
      <c r="AP44" s="180"/>
      <c r="AQ44" s="149"/>
      <c r="AR44" s="149"/>
      <c r="AS44" s="104">
        <f t="shared" si="5"/>
        <v>6.6347397544141167</v>
      </c>
      <c r="AT44" s="54">
        <v>0.64087162867804093</v>
      </c>
      <c r="AU44" s="111">
        <f t="shared" ref="AU44:AU56" si="6">AT44/AL44*100</f>
        <v>6.6347397544141167</v>
      </c>
      <c r="AV44" s="158"/>
    </row>
    <row r="45" spans="2:49" ht="16" thickBot="1">
      <c r="B45" s="199"/>
      <c r="C45" s="116"/>
      <c r="D45" s="225"/>
      <c r="E45" s="226"/>
      <c r="F45" s="115">
        <v>48</v>
      </c>
      <c r="G45" s="114">
        <v>9.7450052576235535</v>
      </c>
      <c r="H45" s="114">
        <v>10.005257623554153</v>
      </c>
      <c r="I45" s="114">
        <v>9.288117770767613</v>
      </c>
      <c r="J45" s="114">
        <v>9.5599369085173489</v>
      </c>
      <c r="K45" s="114"/>
      <c r="L45" s="114"/>
      <c r="M45" s="114"/>
      <c r="N45" s="114"/>
      <c r="O45" s="114"/>
      <c r="P45" s="113"/>
      <c r="R45" s="35"/>
      <c r="S45" s="34"/>
      <c r="T45" s="33">
        <v>48</v>
      </c>
      <c r="U45" s="32">
        <f t="shared" si="0"/>
        <v>9.649579390115667</v>
      </c>
      <c r="V45" s="31">
        <f t="shared" si="1"/>
        <v>0.30238131484400999</v>
      </c>
      <c r="W45" s="30">
        <f t="shared" si="2"/>
        <v>0.15119065742200499</v>
      </c>
      <c r="X45" s="246"/>
      <c r="Y45" s="247"/>
      <c r="Z45" s="219"/>
      <c r="AA45" s="241"/>
      <c r="AB45" s="106">
        <f t="shared" si="3"/>
        <v>1.5668108557858367</v>
      </c>
      <c r="AC45" s="65">
        <f>(11-U42)+W45</f>
        <v>0.42500018123152872</v>
      </c>
      <c r="AD45" s="28"/>
      <c r="AE45" s="57"/>
      <c r="AF45" s="194"/>
      <c r="AI45" s="152"/>
      <c r="AJ45" s="155"/>
      <c r="AK45" s="54">
        <v>24</v>
      </c>
      <c r="AL45" s="54">
        <v>27.220500000000001</v>
      </c>
      <c r="AM45" s="54">
        <v>5.1200690425032347</v>
      </c>
      <c r="AN45" s="54">
        <v>2.5600345212516173</v>
      </c>
      <c r="AO45" s="180"/>
      <c r="AP45" s="180"/>
      <c r="AQ45" s="149"/>
      <c r="AR45" s="149"/>
      <c r="AS45" s="104">
        <f t="shared" si="5"/>
        <v>9.4048034431829581</v>
      </c>
      <c r="AT45" s="54">
        <v>2.5600345212516173</v>
      </c>
      <c r="AU45" s="111">
        <f t="shared" si="6"/>
        <v>9.4048034431829581</v>
      </c>
      <c r="AV45" s="158"/>
    </row>
    <row r="46" spans="2:49" ht="16" thickBot="1">
      <c r="B46" s="199"/>
      <c r="C46" s="110"/>
      <c r="D46" s="227"/>
      <c r="E46" s="228"/>
      <c r="F46" s="109">
        <v>72</v>
      </c>
      <c r="G46" s="108">
        <v>9.5715036803364875</v>
      </c>
      <c r="H46" s="108">
        <v>9.8780231335436373</v>
      </c>
      <c r="I46" s="108">
        <v>9.7507886435331219</v>
      </c>
      <c r="J46" s="108">
        <v>9.5657202944269173</v>
      </c>
      <c r="K46" s="108"/>
      <c r="L46" s="108"/>
      <c r="M46" s="108"/>
      <c r="N46" s="108"/>
      <c r="O46" s="108"/>
      <c r="P46" s="107"/>
      <c r="R46" s="24"/>
      <c r="S46" s="23"/>
      <c r="T46" s="22">
        <v>72</v>
      </c>
      <c r="U46" s="21">
        <f t="shared" si="0"/>
        <v>9.691508937960041</v>
      </c>
      <c r="V46" s="20">
        <f t="shared" si="1"/>
        <v>0.15113534039200965</v>
      </c>
      <c r="W46" s="19">
        <f t="shared" si="2"/>
        <v>7.5567670196004827E-2</v>
      </c>
      <c r="X46" s="250"/>
      <c r="Y46" s="251"/>
      <c r="Z46" s="221"/>
      <c r="AA46" s="242"/>
      <c r="AB46" s="126">
        <f t="shared" si="3"/>
        <v>0.77973069704366404</v>
      </c>
      <c r="AC46" s="59">
        <f>(11-U42)+W46</f>
        <v>0.34937719400552858</v>
      </c>
      <c r="AD46" s="16"/>
      <c r="AE46" s="57"/>
      <c r="AF46" s="195"/>
      <c r="AI46" s="152"/>
      <c r="AJ46" s="155"/>
      <c r="AK46" s="54">
        <v>48</v>
      </c>
      <c r="AL46" s="54">
        <v>63.64425</v>
      </c>
      <c r="AM46" s="54">
        <v>10.227952984346372</v>
      </c>
      <c r="AN46" s="54">
        <v>5.1139764921731858</v>
      </c>
      <c r="AO46" s="180"/>
      <c r="AP46" s="180"/>
      <c r="AQ46" s="149"/>
      <c r="AR46" s="149"/>
      <c r="AS46" s="104">
        <f t="shared" si="5"/>
        <v>8.0352529759926234</v>
      </c>
      <c r="AT46" s="54">
        <v>5.1139764921731858</v>
      </c>
      <c r="AU46" s="111">
        <f t="shared" si="6"/>
        <v>8.0352529759926234</v>
      </c>
      <c r="AV46" s="158"/>
    </row>
    <row r="47" spans="2:49" ht="16" thickBot="1">
      <c r="B47" s="199"/>
      <c r="C47" s="125">
        <v>13</v>
      </c>
      <c r="D47" s="223" t="s">
        <v>4</v>
      </c>
      <c r="E47" s="224"/>
      <c r="F47" s="124">
        <v>0</v>
      </c>
      <c r="G47" s="123">
        <v>12.06850084222347</v>
      </c>
      <c r="H47" s="123">
        <v>11.95115103874228</v>
      </c>
      <c r="I47" s="123">
        <v>11.815272318921954</v>
      </c>
      <c r="J47" s="123">
        <v>11.444693992139248</v>
      </c>
      <c r="K47" s="123"/>
      <c r="L47" s="123"/>
      <c r="M47" s="123"/>
      <c r="N47" s="123"/>
      <c r="O47" s="123"/>
      <c r="P47" s="122"/>
      <c r="R47" s="53" t="s">
        <v>23</v>
      </c>
      <c r="S47" s="34">
        <v>13</v>
      </c>
      <c r="T47" s="52">
        <v>0</v>
      </c>
      <c r="U47" s="58">
        <f t="shared" si="0"/>
        <v>11.819904548006738</v>
      </c>
      <c r="V47" s="57">
        <f t="shared" si="1"/>
        <v>0.27069674152045209</v>
      </c>
      <c r="W47" s="29">
        <f t="shared" si="2"/>
        <v>0.13534837076022604</v>
      </c>
      <c r="X47" s="207" t="s">
        <v>37</v>
      </c>
      <c r="Y47" s="230"/>
      <c r="Z47" s="211" t="s">
        <v>38</v>
      </c>
      <c r="AA47" s="212"/>
      <c r="AB47" s="29">
        <f t="shared" si="3"/>
        <v>1.1450885259733392</v>
      </c>
      <c r="AC47" s="29"/>
      <c r="AD47" s="67"/>
      <c r="AE47" s="29"/>
      <c r="AI47" s="153"/>
      <c r="AJ47" s="156"/>
      <c r="AK47" s="61">
        <v>72</v>
      </c>
      <c r="AL47" s="61">
        <v>89.013000000000005</v>
      </c>
      <c r="AM47" s="61">
        <v>24.694671732987246</v>
      </c>
      <c r="AN47" s="61">
        <v>12.347335866493623</v>
      </c>
      <c r="AO47" s="181"/>
      <c r="AP47" s="181"/>
      <c r="AQ47" s="150"/>
      <c r="AR47" s="150"/>
      <c r="AS47" s="104">
        <f t="shared" si="5"/>
        <v>13.871384928598768</v>
      </c>
      <c r="AT47" s="61">
        <v>12.347335866493623</v>
      </c>
      <c r="AU47" s="103">
        <f t="shared" si="6"/>
        <v>13.871384928598768</v>
      </c>
      <c r="AV47" s="159"/>
    </row>
    <row r="48" spans="2:49" ht="15" customHeight="1" thickBot="1">
      <c r="B48" s="199"/>
      <c r="C48" s="116"/>
      <c r="D48" s="225"/>
      <c r="E48" s="226"/>
      <c r="F48" s="115">
        <v>8</v>
      </c>
      <c r="G48" s="114">
        <v>10.116788321167885</v>
      </c>
      <c r="H48" s="114">
        <v>10.271195957327345</v>
      </c>
      <c r="I48" s="114">
        <v>10.907355418304325</v>
      </c>
      <c r="J48" s="114">
        <v>10.400898371701292</v>
      </c>
      <c r="K48" s="114"/>
      <c r="L48" s="114"/>
      <c r="M48" s="114"/>
      <c r="N48" s="114"/>
      <c r="O48" s="114"/>
      <c r="P48" s="113"/>
      <c r="R48" s="53"/>
      <c r="S48" s="34"/>
      <c r="T48" s="52">
        <v>8</v>
      </c>
      <c r="U48" s="51">
        <f t="shared" si="0"/>
        <v>10.424059517125212</v>
      </c>
      <c r="V48" s="50">
        <f t="shared" si="1"/>
        <v>0.34248806428497203</v>
      </c>
      <c r="W48" s="49">
        <f t="shared" si="2"/>
        <v>0.17124403214248601</v>
      </c>
      <c r="X48" s="207"/>
      <c r="Y48" s="230"/>
      <c r="Z48" s="211"/>
      <c r="AA48" s="212"/>
      <c r="AB48" s="29">
        <f t="shared" si="3"/>
        <v>1.642776807453536</v>
      </c>
      <c r="AC48" s="29"/>
      <c r="AD48" s="28"/>
      <c r="AE48" s="29"/>
      <c r="AI48" s="151" t="s">
        <v>23</v>
      </c>
      <c r="AJ48" s="148">
        <v>1</v>
      </c>
      <c r="AK48" s="117">
        <v>0</v>
      </c>
      <c r="AL48" s="117">
        <v>44.612500000000004</v>
      </c>
      <c r="AM48" s="117">
        <v>18.341422995503919</v>
      </c>
      <c r="AN48" s="117">
        <v>7.487854582589061</v>
      </c>
      <c r="AO48" s="163" t="s">
        <v>39</v>
      </c>
      <c r="AP48" s="163"/>
      <c r="AQ48" s="148" t="s">
        <v>36</v>
      </c>
      <c r="AR48" s="148"/>
      <c r="AS48" s="104">
        <f t="shared" si="5"/>
        <v>16.784207526117253</v>
      </c>
      <c r="AT48" s="117">
        <v>52.100354582589063</v>
      </c>
      <c r="AU48" s="104">
        <f t="shared" si="6"/>
        <v>116.78420752611724</v>
      </c>
      <c r="AV48" s="178" t="s">
        <v>35</v>
      </c>
      <c r="AW48" s="271" t="s">
        <v>52</v>
      </c>
    </row>
    <row r="49" spans="2:49" ht="16" thickBot="1">
      <c r="B49" s="199"/>
      <c r="C49" s="116"/>
      <c r="D49" s="225"/>
      <c r="E49" s="226"/>
      <c r="F49" s="115">
        <v>24</v>
      </c>
      <c r="G49" s="114">
        <v>9.821878579610539</v>
      </c>
      <c r="H49" s="114">
        <v>9.8848797250859111</v>
      </c>
      <c r="I49" s="114">
        <v>9.8596792668957622</v>
      </c>
      <c r="J49" s="114">
        <v>9.7399770904925553</v>
      </c>
      <c r="K49" s="114"/>
      <c r="L49" s="114"/>
      <c r="M49" s="114"/>
      <c r="N49" s="114"/>
      <c r="O49" s="114"/>
      <c r="P49" s="113"/>
      <c r="R49" s="53"/>
      <c r="S49" s="34"/>
      <c r="T49" s="52">
        <v>24</v>
      </c>
      <c r="U49" s="51">
        <f t="shared" si="0"/>
        <v>9.8266036655211906</v>
      </c>
      <c r="V49" s="50">
        <f t="shared" si="1"/>
        <v>6.3289242010353353E-2</v>
      </c>
      <c r="W49" s="49">
        <f t="shared" si="2"/>
        <v>3.1644621005176676E-2</v>
      </c>
      <c r="X49" s="207"/>
      <c r="Y49" s="230"/>
      <c r="Z49" s="211"/>
      <c r="AA49" s="212"/>
      <c r="AB49" s="29">
        <f t="shared" si="3"/>
        <v>0.32203009383810621</v>
      </c>
      <c r="AC49" s="29"/>
      <c r="AD49" s="28"/>
      <c r="AE49" s="29"/>
      <c r="AI49" s="152"/>
      <c r="AJ49" s="149"/>
      <c r="AK49" s="54">
        <v>8</v>
      </c>
      <c r="AL49" s="54">
        <v>663.4620000000001</v>
      </c>
      <c r="AM49" s="54">
        <v>65.56010289192659</v>
      </c>
      <c r="AN49" s="54">
        <v>26.764799928263994</v>
      </c>
      <c r="AO49" s="164"/>
      <c r="AP49" s="164"/>
      <c r="AQ49" s="149"/>
      <c r="AR49" s="149"/>
      <c r="AS49" s="104">
        <f t="shared" si="5"/>
        <v>4.0341119654575524</v>
      </c>
      <c r="AT49" s="54">
        <f>0.1*AL49</f>
        <v>66.34620000000001</v>
      </c>
      <c r="AU49" s="111">
        <f t="shared" si="6"/>
        <v>10</v>
      </c>
      <c r="AV49" s="174"/>
      <c r="AW49" s="272"/>
    </row>
    <row r="50" spans="2:49" ht="16" thickBot="1">
      <c r="B50" s="199"/>
      <c r="C50" s="116"/>
      <c r="D50" s="225"/>
      <c r="E50" s="226"/>
      <c r="F50" s="115">
        <v>48</v>
      </c>
      <c r="G50" s="114">
        <v>7.3018327605956479</v>
      </c>
      <c r="H50" s="114">
        <v>8.9902634593356243</v>
      </c>
      <c r="I50" s="114">
        <v>8.9272623138602523</v>
      </c>
      <c r="J50" s="114">
        <v>8.2923076923076913</v>
      </c>
      <c r="K50" s="114"/>
      <c r="L50" s="114"/>
      <c r="M50" s="114"/>
      <c r="N50" s="114"/>
      <c r="O50" s="114"/>
      <c r="P50" s="113"/>
      <c r="R50" s="53"/>
      <c r="S50" s="34"/>
      <c r="T50" s="52">
        <v>48</v>
      </c>
      <c r="U50" s="56">
        <f t="shared" si="0"/>
        <v>8.3779165565248057</v>
      </c>
      <c r="V50" s="55">
        <f t="shared" si="1"/>
        <v>0.78358890241807866</v>
      </c>
      <c r="W50" s="54">
        <f t="shared" si="2"/>
        <v>0.39179445120903933</v>
      </c>
      <c r="X50" s="207"/>
      <c r="Y50" s="230"/>
      <c r="Z50" s="211"/>
      <c r="AA50" s="212"/>
      <c r="AB50" s="29">
        <f t="shared" si="3"/>
        <v>4.6765141257453307</v>
      </c>
      <c r="AC50" s="29"/>
      <c r="AD50" s="28"/>
      <c r="AE50" s="29"/>
      <c r="AI50" s="152"/>
      <c r="AJ50" s="149"/>
      <c r="AK50" s="54">
        <v>24</v>
      </c>
      <c r="AL50" s="54">
        <v>1291.2766666666666</v>
      </c>
      <c r="AM50" s="54">
        <v>178.37726959079458</v>
      </c>
      <c r="AN50" s="54">
        <v>72.82221536805352</v>
      </c>
      <c r="AO50" s="164"/>
      <c r="AP50" s="164"/>
      <c r="AQ50" s="149"/>
      <c r="AR50" s="149"/>
      <c r="AS50" s="104">
        <f t="shared" si="5"/>
        <v>5.6395517124954004</v>
      </c>
      <c r="AT50" s="54">
        <v>117.43471536805353</v>
      </c>
      <c r="AU50" s="111">
        <f t="shared" si="6"/>
        <v>9.0944658414065813</v>
      </c>
      <c r="AV50" s="174"/>
      <c r="AW50" s="272"/>
    </row>
    <row r="51" spans="2:49" ht="16" thickBot="1">
      <c r="B51" s="199"/>
      <c r="C51" s="110"/>
      <c r="D51" s="227"/>
      <c r="E51" s="228"/>
      <c r="F51" s="109">
        <v>72</v>
      </c>
      <c r="G51" s="108">
        <v>7.9764102564102561</v>
      </c>
      <c r="H51" s="108">
        <v>8.0158974358974362</v>
      </c>
      <c r="I51" s="108">
        <v>7.8523076923076918</v>
      </c>
      <c r="J51" s="108">
        <v>7.8015384615384624</v>
      </c>
      <c r="K51" s="108"/>
      <c r="L51" s="108"/>
      <c r="M51" s="108"/>
      <c r="N51" s="108"/>
      <c r="O51" s="108"/>
      <c r="P51" s="107"/>
      <c r="R51" s="53"/>
      <c r="S51" s="34"/>
      <c r="T51" s="52">
        <v>72</v>
      </c>
      <c r="U51" s="51">
        <f t="shared" si="0"/>
        <v>7.9115384615384619</v>
      </c>
      <c r="V51" s="50">
        <f t="shared" si="1"/>
        <v>0.10117217885501567</v>
      </c>
      <c r="W51" s="49">
        <f t="shared" si="2"/>
        <v>5.0586089427507835E-2</v>
      </c>
      <c r="X51" s="207"/>
      <c r="Y51" s="230"/>
      <c r="Z51" s="211"/>
      <c r="AA51" s="212"/>
      <c r="AB51" s="29">
        <f t="shared" si="3"/>
        <v>0.63939636612309358</v>
      </c>
      <c r="AC51" s="29"/>
      <c r="AD51" s="16"/>
      <c r="AE51" s="29"/>
      <c r="AI51" s="175"/>
      <c r="AJ51" s="176"/>
      <c r="AK51" s="49">
        <v>48</v>
      </c>
      <c r="AL51" s="49">
        <v>1561.3056666666669</v>
      </c>
      <c r="AM51" s="49">
        <v>94.875487754565313</v>
      </c>
      <c r="AN51" s="49">
        <v>38.732755682726463</v>
      </c>
      <c r="AO51" s="177"/>
      <c r="AP51" s="177"/>
      <c r="AQ51" s="176"/>
      <c r="AR51" s="176"/>
      <c r="AS51" s="104">
        <f t="shared" si="5"/>
        <v>2.4807926154152469</v>
      </c>
      <c r="AT51" s="54">
        <f>0.1*AL51</f>
        <v>156.13056666666671</v>
      </c>
      <c r="AU51" s="111">
        <f t="shared" si="6"/>
        <v>10.000000000000002</v>
      </c>
      <c r="AV51" s="179"/>
      <c r="AW51" s="273"/>
    </row>
    <row r="52" spans="2:49" ht="16" thickBot="1">
      <c r="B52" s="199"/>
      <c r="C52" s="125">
        <v>13</v>
      </c>
      <c r="D52" s="223" t="s">
        <v>2</v>
      </c>
      <c r="E52" s="224"/>
      <c r="F52" s="124">
        <v>0</v>
      </c>
      <c r="G52" s="123">
        <v>12.529761904761905</v>
      </c>
      <c r="H52" s="123">
        <v>12.654761904761903</v>
      </c>
      <c r="I52" s="123">
        <v>12.863095238095237</v>
      </c>
      <c r="J52" s="123">
        <v>13.154761904761903</v>
      </c>
      <c r="K52" s="123"/>
      <c r="L52" s="123"/>
      <c r="M52" s="123"/>
      <c r="N52" s="123"/>
      <c r="O52" s="123"/>
      <c r="P52" s="122"/>
      <c r="R52" s="47" t="s">
        <v>23</v>
      </c>
      <c r="S52" s="46">
        <v>13</v>
      </c>
      <c r="T52" s="45">
        <v>0</v>
      </c>
      <c r="U52" s="121">
        <f t="shared" si="0"/>
        <v>12.800595238095239</v>
      </c>
      <c r="V52" s="120">
        <f t="shared" si="1"/>
        <v>0.27322660517924946</v>
      </c>
      <c r="W52" s="119">
        <f t="shared" si="2"/>
        <v>0.13661330258962473</v>
      </c>
      <c r="X52" s="213" t="s">
        <v>37</v>
      </c>
      <c r="Y52" s="229"/>
      <c r="Z52" s="217" t="s">
        <v>36</v>
      </c>
      <c r="AA52" s="240"/>
      <c r="AB52" s="118">
        <f t="shared" si="3"/>
        <v>1.0672417965615881</v>
      </c>
      <c r="AC52" s="68"/>
      <c r="AD52" s="67"/>
      <c r="AE52" s="29"/>
      <c r="AF52" s="193" t="s">
        <v>35</v>
      </c>
      <c r="AI52" s="151" t="s">
        <v>23</v>
      </c>
      <c r="AJ52" s="154">
        <v>13</v>
      </c>
      <c r="AK52" s="117">
        <v>0</v>
      </c>
      <c r="AL52" s="117">
        <v>8.7720000000000002</v>
      </c>
      <c r="AM52" s="117">
        <v>4.442044799413889</v>
      </c>
      <c r="AN52" s="117">
        <v>3.1409999999999978</v>
      </c>
      <c r="AO52" s="163" t="s">
        <v>39</v>
      </c>
      <c r="AP52" s="163"/>
      <c r="AQ52" s="148" t="s">
        <v>36</v>
      </c>
      <c r="AR52" s="148"/>
      <c r="AS52" s="104">
        <f t="shared" si="5"/>
        <v>35.807113543091631</v>
      </c>
      <c r="AT52" s="117">
        <v>3.1409999999999978</v>
      </c>
      <c r="AU52" s="111">
        <f t="shared" si="6"/>
        <v>35.807113543091631</v>
      </c>
      <c r="AV52" s="157" t="s">
        <v>35</v>
      </c>
    </row>
    <row r="53" spans="2:49" ht="16" thickBot="1">
      <c r="B53" s="199"/>
      <c r="C53" s="116"/>
      <c r="D53" s="225"/>
      <c r="E53" s="226"/>
      <c r="F53" s="115">
        <v>8</v>
      </c>
      <c r="G53" s="114">
        <v>10.202380952380951</v>
      </c>
      <c r="H53" s="114">
        <v>9.8095238095238084</v>
      </c>
      <c r="I53" s="114">
        <v>9.8928571428571423</v>
      </c>
      <c r="J53" s="114">
        <v>10.261904761904761</v>
      </c>
      <c r="K53" s="114"/>
      <c r="L53" s="114"/>
      <c r="M53" s="114"/>
      <c r="N53" s="114"/>
      <c r="O53" s="114"/>
      <c r="P53" s="113"/>
      <c r="R53" s="35"/>
      <c r="S53" s="34"/>
      <c r="T53" s="33">
        <v>8</v>
      </c>
      <c r="U53" s="40">
        <f t="shared" si="0"/>
        <v>10.041666666666666</v>
      </c>
      <c r="V53" s="39">
        <f t="shared" si="1"/>
        <v>0.22388127860216697</v>
      </c>
      <c r="W53" s="38">
        <f t="shared" si="2"/>
        <v>0.11194063930108349</v>
      </c>
      <c r="X53" s="207"/>
      <c r="Y53" s="230"/>
      <c r="Z53" s="219"/>
      <c r="AA53" s="241"/>
      <c r="AB53" s="106">
        <f>0.05*U53</f>
        <v>0.50208333333333333</v>
      </c>
      <c r="AC53" s="112"/>
      <c r="AD53" s="28"/>
      <c r="AE53" s="29"/>
      <c r="AF53" s="194"/>
      <c r="AI53" s="152"/>
      <c r="AJ53" s="155"/>
      <c r="AK53" s="54">
        <v>8</v>
      </c>
      <c r="AL53" s="54">
        <v>109.1575</v>
      </c>
      <c r="AM53" s="54">
        <v>14.010770559347014</v>
      </c>
      <c r="AN53" s="54">
        <v>7.005385279673507</v>
      </c>
      <c r="AO53" s="164"/>
      <c r="AP53" s="164"/>
      <c r="AQ53" s="149"/>
      <c r="AR53" s="149"/>
      <c r="AS53" s="104">
        <f t="shared" si="5"/>
        <v>6.4176857107147987</v>
      </c>
      <c r="AT53" s="54">
        <f>7.00538527967351+AL52</f>
        <v>15.77738527967351</v>
      </c>
      <c r="AU53" s="111">
        <f t="shared" si="6"/>
        <v>14.453780344615359</v>
      </c>
      <c r="AV53" s="158"/>
      <c r="AW53" s="171" t="s">
        <v>51</v>
      </c>
    </row>
    <row r="54" spans="2:49" ht="16" thickBot="1">
      <c r="B54" s="199"/>
      <c r="C54" s="116"/>
      <c r="D54" s="225"/>
      <c r="E54" s="226"/>
      <c r="F54" s="115">
        <v>24</v>
      </c>
      <c r="G54" s="114">
        <v>10.611252473847893</v>
      </c>
      <c r="H54" s="114">
        <v>11.115069267741024</v>
      </c>
      <c r="I54" s="114">
        <v>10.698331919705964</v>
      </c>
      <c r="J54" s="114">
        <v>10.735651682216568</v>
      </c>
      <c r="K54" s="114"/>
      <c r="L54" s="114"/>
      <c r="M54" s="114"/>
      <c r="N54" s="114"/>
      <c r="O54" s="114"/>
      <c r="P54" s="113"/>
      <c r="R54" s="35"/>
      <c r="S54" s="34"/>
      <c r="T54" s="33">
        <v>24</v>
      </c>
      <c r="U54" s="40">
        <f t="shared" si="0"/>
        <v>10.790076335877863</v>
      </c>
      <c r="V54" s="39">
        <f t="shared" si="1"/>
        <v>0.22284333825747146</v>
      </c>
      <c r="W54" s="38">
        <f t="shared" si="2"/>
        <v>0.11142166912873573</v>
      </c>
      <c r="X54" s="207"/>
      <c r="Y54" s="230"/>
      <c r="Z54" s="219"/>
      <c r="AA54" s="241"/>
      <c r="AB54" s="106">
        <f>0.05*U54</f>
        <v>0.53950381679389314</v>
      </c>
      <c r="AC54" s="112"/>
      <c r="AD54" s="28"/>
      <c r="AE54" s="29"/>
      <c r="AF54" s="194"/>
      <c r="AI54" s="152"/>
      <c r="AJ54" s="155"/>
      <c r="AK54" s="54">
        <v>24</v>
      </c>
      <c r="AL54" s="54">
        <v>270.7525</v>
      </c>
      <c r="AM54" s="54">
        <v>72.664725222535921</v>
      </c>
      <c r="AN54" s="54">
        <v>36.332362611267961</v>
      </c>
      <c r="AO54" s="164"/>
      <c r="AP54" s="164"/>
      <c r="AQ54" s="149"/>
      <c r="AR54" s="149"/>
      <c r="AS54" s="104">
        <f t="shared" si="5"/>
        <v>13.419031259644127</v>
      </c>
      <c r="AT54" s="54">
        <f>36.332362611268+AL52</f>
        <v>45.104362611268002</v>
      </c>
      <c r="AU54" s="111">
        <f t="shared" si="6"/>
        <v>16.658890540721877</v>
      </c>
      <c r="AV54" s="158"/>
      <c r="AW54" s="171"/>
    </row>
    <row r="55" spans="2:49" ht="16" thickBot="1">
      <c r="B55" s="199"/>
      <c r="C55" s="116"/>
      <c r="D55" s="225"/>
      <c r="E55" s="226"/>
      <c r="F55" s="115">
        <v>48</v>
      </c>
      <c r="G55" s="114">
        <v>10.424653661294883</v>
      </c>
      <c r="H55" s="114">
        <v>9.9705965507492227</v>
      </c>
      <c r="I55" s="114">
        <v>9.9643765903307884</v>
      </c>
      <c r="J55" s="114">
        <v>10.350014136273678</v>
      </c>
      <c r="K55" s="114"/>
      <c r="L55" s="114"/>
      <c r="M55" s="114"/>
      <c r="N55" s="114"/>
      <c r="O55" s="114"/>
      <c r="P55" s="113"/>
      <c r="R55" s="35"/>
      <c r="S55" s="34"/>
      <c r="T55" s="33">
        <v>48</v>
      </c>
      <c r="U55" s="32">
        <f t="shared" si="0"/>
        <v>10.177410234662142</v>
      </c>
      <c r="V55" s="31">
        <f t="shared" si="1"/>
        <v>0.24431990799997935</v>
      </c>
      <c r="W55" s="30">
        <f t="shared" si="2"/>
        <v>0.12215995399998968</v>
      </c>
      <c r="X55" s="207"/>
      <c r="Y55" s="230"/>
      <c r="Z55" s="219"/>
      <c r="AA55" s="241"/>
      <c r="AB55" s="106">
        <f>0.05*U55</f>
        <v>0.50887051173310716</v>
      </c>
      <c r="AC55" s="112"/>
      <c r="AD55" s="28"/>
      <c r="AE55" s="29"/>
      <c r="AF55" s="194"/>
      <c r="AI55" s="152"/>
      <c r="AJ55" s="155"/>
      <c r="AK55" s="54">
        <v>48</v>
      </c>
      <c r="AL55" s="54">
        <v>310.20749999999998</v>
      </c>
      <c r="AM55" s="54">
        <v>43.862187492949651</v>
      </c>
      <c r="AN55" s="54">
        <v>21.931093746474826</v>
      </c>
      <c r="AO55" s="164"/>
      <c r="AP55" s="164"/>
      <c r="AQ55" s="149"/>
      <c r="AR55" s="149"/>
      <c r="AS55" s="104">
        <f t="shared" si="5"/>
        <v>7.0698141555168155</v>
      </c>
      <c r="AT55" s="54">
        <f>21.9310937464748+AL52</f>
        <v>30.703093746474799</v>
      </c>
      <c r="AU55" s="111">
        <f t="shared" si="6"/>
        <v>9.8975987835480446</v>
      </c>
      <c r="AV55" s="158"/>
      <c r="AW55" s="171"/>
    </row>
    <row r="56" spans="2:49" ht="16" thickBot="1">
      <c r="B56" s="200"/>
      <c r="C56" s="110"/>
      <c r="D56" s="227"/>
      <c r="E56" s="228"/>
      <c r="F56" s="109">
        <v>72</v>
      </c>
      <c r="G56" s="108">
        <v>10.184542586750787</v>
      </c>
      <c r="H56" s="108">
        <v>10.467928496319663</v>
      </c>
      <c r="I56" s="108">
        <v>10.27707676130389</v>
      </c>
      <c r="J56" s="108">
        <v>9.8201892744479498</v>
      </c>
      <c r="K56" s="108"/>
      <c r="L56" s="108"/>
      <c r="M56" s="108"/>
      <c r="N56" s="108"/>
      <c r="O56" s="108"/>
      <c r="P56" s="107"/>
      <c r="R56" s="24"/>
      <c r="S56" s="23"/>
      <c r="T56" s="22">
        <v>72</v>
      </c>
      <c r="U56" s="21">
        <f t="shared" si="0"/>
        <v>10.187434279705572</v>
      </c>
      <c r="V56" s="20">
        <f t="shared" si="1"/>
        <v>0.2717781177332429</v>
      </c>
      <c r="W56" s="19">
        <f t="shared" si="2"/>
        <v>0.13588905886662145</v>
      </c>
      <c r="X56" s="215"/>
      <c r="Y56" s="231"/>
      <c r="Z56" s="221"/>
      <c r="AA56" s="242"/>
      <c r="AB56" s="106">
        <f>0.05*U56</f>
        <v>0.50937171398527858</v>
      </c>
      <c r="AC56" s="105"/>
      <c r="AD56" s="16"/>
      <c r="AE56" s="48"/>
      <c r="AF56" s="195"/>
      <c r="AI56" s="153"/>
      <c r="AJ56" s="156"/>
      <c r="AK56" s="61">
        <v>72</v>
      </c>
      <c r="AL56" s="61">
        <v>303.03999999999996</v>
      </c>
      <c r="AM56" s="61">
        <v>61.61039793195102</v>
      </c>
      <c r="AN56" s="61">
        <v>30.80519896597551</v>
      </c>
      <c r="AO56" s="165"/>
      <c r="AP56" s="165"/>
      <c r="AQ56" s="150"/>
      <c r="AR56" s="150"/>
      <c r="AS56" s="104">
        <f t="shared" si="5"/>
        <v>10.165390366280198</v>
      </c>
      <c r="AT56" s="61">
        <f>30.8051989659755+AL52</f>
        <v>39.577198965975498</v>
      </c>
      <c r="AU56" s="103">
        <f t="shared" si="6"/>
        <v>13.060057736924335</v>
      </c>
      <c r="AV56" s="159"/>
      <c r="AW56" s="171"/>
    </row>
    <row r="60" spans="2:49" ht="24">
      <c r="B60" s="9" t="s">
        <v>50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2" spans="2:49" ht="15" customHeight="1">
      <c r="B62" s="8"/>
      <c r="C62" s="8"/>
      <c r="D62" s="8"/>
      <c r="E62" s="8"/>
      <c r="F62" s="8"/>
      <c r="G62" s="243" t="s">
        <v>11</v>
      </c>
      <c r="H62" s="243"/>
      <c r="I62" s="243"/>
      <c r="J62" s="243"/>
      <c r="K62" s="243"/>
      <c r="L62" s="243"/>
      <c r="M62" s="243"/>
      <c r="N62" s="243"/>
      <c r="O62" s="243"/>
      <c r="P62" s="243"/>
      <c r="R62" s="102"/>
      <c r="S62" s="188" t="s">
        <v>49</v>
      </c>
      <c r="T62" s="188" t="s">
        <v>48</v>
      </c>
      <c r="U62" s="188" t="s">
        <v>47</v>
      </c>
      <c r="V62" s="188" t="s">
        <v>46</v>
      </c>
      <c r="W62" s="188" t="s">
        <v>45</v>
      </c>
      <c r="X62" s="102"/>
      <c r="Y62" s="101"/>
      <c r="Z62" s="102"/>
      <c r="AA62" s="101"/>
      <c r="AB62" s="189" t="s">
        <v>44</v>
      </c>
      <c r="AC62" s="189" t="s">
        <v>43</v>
      </c>
      <c r="AD62" s="49"/>
    </row>
    <row r="63" spans="2:49">
      <c r="B63" s="7" t="s">
        <v>29</v>
      </c>
      <c r="C63" s="7" t="s">
        <v>8</v>
      </c>
      <c r="D63" s="7" t="s">
        <v>41</v>
      </c>
      <c r="E63" s="7" t="s">
        <v>9</v>
      </c>
      <c r="F63" s="7" t="s">
        <v>42</v>
      </c>
      <c r="G63" s="6">
        <v>1</v>
      </c>
      <c r="H63" s="6">
        <v>2</v>
      </c>
      <c r="I63" s="6">
        <v>3</v>
      </c>
      <c r="J63" s="6">
        <v>4</v>
      </c>
      <c r="K63" s="6">
        <v>5</v>
      </c>
      <c r="L63" s="6">
        <v>6</v>
      </c>
      <c r="M63" s="6">
        <v>7</v>
      </c>
      <c r="N63" s="6">
        <v>8</v>
      </c>
      <c r="O63" s="6">
        <v>9</v>
      </c>
      <c r="P63" s="6">
        <v>10</v>
      </c>
      <c r="R63" s="100" t="s">
        <v>29</v>
      </c>
      <c r="S63" s="188"/>
      <c r="T63" s="188"/>
      <c r="U63" s="189"/>
      <c r="V63" s="189"/>
      <c r="W63" s="189"/>
      <c r="X63" s="100" t="s">
        <v>41</v>
      </c>
      <c r="Y63" s="99"/>
      <c r="Z63" s="100" t="s">
        <v>40</v>
      </c>
      <c r="AA63" s="99"/>
      <c r="AB63" s="201"/>
      <c r="AC63" s="201"/>
      <c r="AD63" s="48"/>
    </row>
    <row r="64" spans="2:49">
      <c r="B64" s="91" t="s">
        <v>21</v>
      </c>
      <c r="C64" s="36">
        <v>1</v>
      </c>
      <c r="D64" s="202" t="s">
        <v>4</v>
      </c>
      <c r="E64" s="202"/>
      <c r="F64" s="12" t="s">
        <v>16</v>
      </c>
      <c r="G64" s="12" t="s">
        <v>16</v>
      </c>
      <c r="H64" s="13">
        <v>14.214000000000002</v>
      </c>
      <c r="I64" s="12" t="s">
        <v>16</v>
      </c>
      <c r="J64" s="13">
        <v>29.597999999999999</v>
      </c>
      <c r="K64" s="12" t="s">
        <v>16</v>
      </c>
      <c r="L64" s="13">
        <v>5.82</v>
      </c>
      <c r="M64" s="12" t="s">
        <v>16</v>
      </c>
      <c r="N64" s="13">
        <v>71.31</v>
      </c>
      <c r="O64" s="12" t="s">
        <v>16</v>
      </c>
      <c r="P64" s="13">
        <v>74.319000000000003</v>
      </c>
      <c r="R64" s="88" t="s">
        <v>21</v>
      </c>
      <c r="S64" s="90">
        <v>1</v>
      </c>
      <c r="T64" s="89">
        <v>0</v>
      </c>
      <c r="U64" s="85">
        <f t="shared" ref="U64:U109" si="7">AVERAGE(G64:P64)</f>
        <v>39.052200000000006</v>
      </c>
      <c r="V64" s="50">
        <f t="shared" ref="V64:V109" si="8">STDEV(G64:P64)</f>
        <v>31.996132722565068</v>
      </c>
      <c r="W64" s="49">
        <f t="shared" ref="W64:W109" si="9">V64/SQRT(COUNT(G64:P64))</f>
        <v>14.309105556952181</v>
      </c>
      <c r="X64" s="205" t="s">
        <v>37</v>
      </c>
      <c r="Y64" s="206"/>
      <c r="Z64" s="209" t="s">
        <v>38</v>
      </c>
      <c r="AA64" s="210"/>
      <c r="AB64" s="49">
        <f t="shared" ref="AB64:AB71" si="10">W64/U64*100</f>
        <v>36.640971717219969</v>
      </c>
      <c r="AC64" s="49"/>
      <c r="AD64" s="49"/>
    </row>
    <row r="65" spans="2:32">
      <c r="B65" s="37"/>
      <c r="C65" s="36"/>
      <c r="D65" s="203"/>
      <c r="E65" s="203"/>
      <c r="F65" s="13">
        <v>8</v>
      </c>
      <c r="G65" s="13">
        <v>143.22900000000001</v>
      </c>
      <c r="H65" s="13">
        <v>99.876000000000005</v>
      </c>
      <c r="I65" s="13">
        <v>105.50699999999999</v>
      </c>
      <c r="J65" s="13">
        <v>121.965</v>
      </c>
      <c r="K65" s="13">
        <v>131.02800000000002</v>
      </c>
      <c r="L65" s="13">
        <v>105.42</v>
      </c>
      <c r="M65" s="13">
        <v>116.62200000000001</v>
      </c>
      <c r="N65" s="13">
        <v>104.94</v>
      </c>
      <c r="O65" s="13">
        <v>73.119</v>
      </c>
      <c r="P65" s="13">
        <v>103.73099999999999</v>
      </c>
      <c r="R65" s="88"/>
      <c r="S65" s="87"/>
      <c r="T65" s="86">
        <v>8</v>
      </c>
      <c r="U65" s="85">
        <f t="shared" si="7"/>
        <v>110.54369999999999</v>
      </c>
      <c r="V65" s="50">
        <f t="shared" si="8"/>
        <v>19.146134463645708</v>
      </c>
      <c r="W65" s="49">
        <f t="shared" si="9"/>
        <v>6.0545393292966718</v>
      </c>
      <c r="X65" s="207"/>
      <c r="Y65" s="208"/>
      <c r="Z65" s="211"/>
      <c r="AA65" s="212"/>
      <c r="AB65" s="29">
        <f t="shared" si="10"/>
        <v>5.477055073510904</v>
      </c>
      <c r="AC65" s="29"/>
      <c r="AD65" s="29"/>
    </row>
    <row r="66" spans="2:32">
      <c r="B66" s="37"/>
      <c r="C66" s="36"/>
      <c r="D66" s="203"/>
      <c r="E66" s="203"/>
      <c r="F66" s="13">
        <v>24</v>
      </c>
      <c r="G66" s="13">
        <v>166.13400000000001</v>
      </c>
      <c r="H66" s="13">
        <v>141.46799999999999</v>
      </c>
      <c r="I66" s="13">
        <v>151.07399999999998</v>
      </c>
      <c r="J66" s="13">
        <v>149.77499999999998</v>
      </c>
      <c r="K66" s="13">
        <v>132.369</v>
      </c>
      <c r="L66" s="13">
        <v>134.46299999999999</v>
      </c>
      <c r="M66" s="13">
        <v>111.83700000000002</v>
      </c>
      <c r="N66" s="13">
        <v>110.34299999999999</v>
      </c>
      <c r="O66" s="13">
        <v>126.58200000000001</v>
      </c>
      <c r="P66" s="13">
        <v>129.279</v>
      </c>
      <c r="R66" s="88"/>
      <c r="S66" s="87"/>
      <c r="T66" s="86">
        <v>24</v>
      </c>
      <c r="U66" s="85">
        <f t="shared" si="7"/>
        <v>135.33240000000001</v>
      </c>
      <c r="V66" s="50">
        <f t="shared" si="8"/>
        <v>17.454784432928196</v>
      </c>
      <c r="W66" s="49">
        <f t="shared" si="9"/>
        <v>5.519687487530363</v>
      </c>
      <c r="X66" s="207"/>
      <c r="Y66" s="208"/>
      <c r="Z66" s="211"/>
      <c r="AA66" s="212"/>
      <c r="AB66" s="29">
        <f t="shared" si="10"/>
        <v>4.0786149418249904</v>
      </c>
      <c r="AC66" s="29"/>
      <c r="AD66" s="29"/>
    </row>
    <row r="67" spans="2:32" ht="16" thickBot="1">
      <c r="B67" s="37"/>
      <c r="C67" s="26"/>
      <c r="D67" s="204"/>
      <c r="E67" s="204"/>
      <c r="F67" s="13">
        <v>48</v>
      </c>
      <c r="G67" s="13">
        <v>162.441</v>
      </c>
      <c r="H67" s="13">
        <v>194.86500000000001</v>
      </c>
      <c r="I67" s="13">
        <v>155.976</v>
      </c>
      <c r="J67" s="13">
        <v>180.48599999999999</v>
      </c>
      <c r="K67" s="13">
        <v>149.727</v>
      </c>
      <c r="L67" s="13">
        <v>167.76</v>
      </c>
      <c r="M67" s="13">
        <v>152.322</v>
      </c>
      <c r="N67" s="13">
        <v>184.203</v>
      </c>
      <c r="O67" s="13">
        <v>188.607</v>
      </c>
      <c r="P67" s="13">
        <v>164.15100000000001</v>
      </c>
      <c r="R67" s="88"/>
      <c r="S67" s="87"/>
      <c r="T67" s="86">
        <v>48</v>
      </c>
      <c r="U67" s="85">
        <f t="shared" si="7"/>
        <v>170.0538</v>
      </c>
      <c r="V67" s="50">
        <f t="shared" si="8"/>
        <v>15.960669735321259</v>
      </c>
      <c r="W67" s="49">
        <f t="shared" si="9"/>
        <v>5.0472069345331976</v>
      </c>
      <c r="X67" s="207"/>
      <c r="Y67" s="208"/>
      <c r="Z67" s="211"/>
      <c r="AA67" s="212"/>
      <c r="AB67" s="29">
        <f t="shared" si="10"/>
        <v>2.968005969012864</v>
      </c>
      <c r="AC67" s="29"/>
      <c r="AD67" s="48"/>
    </row>
    <row r="68" spans="2:32" ht="15" customHeight="1">
      <c r="B68" s="37"/>
      <c r="C68" s="36">
        <v>1</v>
      </c>
      <c r="D68" s="202" t="s">
        <v>2</v>
      </c>
      <c r="E68" s="202"/>
      <c r="F68" s="12" t="s">
        <v>16</v>
      </c>
      <c r="G68" s="12" t="s">
        <v>16</v>
      </c>
      <c r="H68" s="12" t="s">
        <v>16</v>
      </c>
      <c r="I68" s="12" t="s">
        <v>16</v>
      </c>
      <c r="J68" s="12" t="s">
        <v>16</v>
      </c>
      <c r="K68" s="13">
        <v>5.0220000000000002</v>
      </c>
      <c r="L68" s="13">
        <v>12.297000000000001</v>
      </c>
      <c r="M68" s="12" t="s">
        <v>16</v>
      </c>
      <c r="N68" s="12" t="s">
        <v>16</v>
      </c>
      <c r="O68" s="12" t="s">
        <v>16</v>
      </c>
      <c r="P68" s="12" t="s">
        <v>16</v>
      </c>
      <c r="R68" s="84" t="s">
        <v>21</v>
      </c>
      <c r="S68" s="83">
        <v>1</v>
      </c>
      <c r="T68" s="82">
        <v>0</v>
      </c>
      <c r="U68" s="81">
        <f t="shared" si="7"/>
        <v>8.6595000000000013</v>
      </c>
      <c r="V68" s="43">
        <f t="shared" si="8"/>
        <v>5.144201833132132</v>
      </c>
      <c r="W68" s="42">
        <f t="shared" si="9"/>
        <v>3.6374999999999988</v>
      </c>
      <c r="X68" s="213" t="s">
        <v>37</v>
      </c>
      <c r="Y68" s="214"/>
      <c r="Z68" s="217" t="s">
        <v>36</v>
      </c>
      <c r="AA68" s="218"/>
      <c r="AB68" s="42">
        <f t="shared" si="10"/>
        <v>42.005889485536095</v>
      </c>
      <c r="AC68" s="68">
        <f>U68+W68</f>
        <v>12.297000000000001</v>
      </c>
      <c r="AD68" s="67"/>
      <c r="AF68" s="193" t="s">
        <v>35</v>
      </c>
    </row>
    <row r="69" spans="2:32">
      <c r="B69" s="37"/>
      <c r="C69" s="36"/>
      <c r="D69" s="203"/>
      <c r="E69" s="203"/>
      <c r="F69" s="13">
        <v>8</v>
      </c>
      <c r="G69" s="13">
        <v>48.408000000000001</v>
      </c>
      <c r="H69" s="13">
        <v>30.791999999999998</v>
      </c>
      <c r="I69" s="13">
        <v>46.881</v>
      </c>
      <c r="J69" s="13">
        <v>53.171999999999997</v>
      </c>
      <c r="K69" s="13">
        <v>56.519999999999996</v>
      </c>
      <c r="L69" s="13">
        <v>59.007000000000005</v>
      </c>
      <c r="M69" s="13">
        <v>41.133000000000003</v>
      </c>
      <c r="N69" s="13">
        <v>63.579000000000008</v>
      </c>
      <c r="O69" s="13">
        <v>65.436000000000007</v>
      </c>
      <c r="P69" s="13">
        <v>51.269999999999996</v>
      </c>
      <c r="R69" s="80"/>
      <c r="S69" s="79"/>
      <c r="T69" s="78">
        <v>8</v>
      </c>
      <c r="U69" s="77">
        <f t="shared" si="7"/>
        <v>51.619799999999998</v>
      </c>
      <c r="V69" s="39">
        <f t="shared" si="8"/>
        <v>10.49638206240612</v>
      </c>
      <c r="W69" s="38">
        <f t="shared" si="9"/>
        <v>3.3192474508538972</v>
      </c>
      <c r="X69" s="207"/>
      <c r="Y69" s="208"/>
      <c r="Z69" s="219"/>
      <c r="AA69" s="220"/>
      <c r="AB69" s="15">
        <f t="shared" si="10"/>
        <v>6.4301827028657552</v>
      </c>
      <c r="AC69" s="65">
        <f>U68+W69</f>
        <v>11.978747450853898</v>
      </c>
      <c r="AD69" s="28"/>
      <c r="AF69" s="232"/>
    </row>
    <row r="70" spans="2:32">
      <c r="B70" s="37"/>
      <c r="C70" s="36"/>
      <c r="D70" s="203"/>
      <c r="E70" s="203"/>
      <c r="F70" s="13">
        <v>24</v>
      </c>
      <c r="G70" s="13">
        <v>44.588999999999999</v>
      </c>
      <c r="H70" s="13">
        <v>37.253999999999998</v>
      </c>
      <c r="I70" s="13">
        <v>48.168000000000006</v>
      </c>
      <c r="J70" s="13">
        <v>46.214999999999996</v>
      </c>
      <c r="K70" s="13">
        <v>46.713000000000001</v>
      </c>
      <c r="L70" s="13">
        <v>58.010999999999996</v>
      </c>
      <c r="M70" s="13">
        <v>43.421999999999997</v>
      </c>
      <c r="N70" s="13">
        <v>53.954999999999998</v>
      </c>
      <c r="O70" s="13">
        <v>55.610999999999997</v>
      </c>
      <c r="P70" s="13">
        <v>44.921999999999997</v>
      </c>
      <c r="R70" s="80"/>
      <c r="S70" s="79"/>
      <c r="T70" s="78">
        <v>24</v>
      </c>
      <c r="U70" s="77">
        <f t="shared" si="7"/>
        <v>47.885999999999989</v>
      </c>
      <c r="V70" s="39">
        <f t="shared" si="8"/>
        <v>6.2883837351103686</v>
      </c>
      <c r="W70" s="38">
        <f t="shared" si="9"/>
        <v>1.988561540410571</v>
      </c>
      <c r="X70" s="207"/>
      <c r="Y70" s="208"/>
      <c r="Z70" s="219"/>
      <c r="AA70" s="220"/>
      <c r="AB70" s="15">
        <f t="shared" si="10"/>
        <v>4.1526992031294565</v>
      </c>
      <c r="AC70" s="65">
        <f>U68+W70</f>
        <v>10.648061540410572</v>
      </c>
      <c r="AD70" s="28"/>
      <c r="AF70" s="232"/>
    </row>
    <row r="71" spans="2:32" ht="16" thickBot="1">
      <c r="B71" s="37"/>
      <c r="C71" s="26"/>
      <c r="D71" s="204"/>
      <c r="E71" s="204"/>
      <c r="F71" s="13">
        <v>48</v>
      </c>
      <c r="G71" s="13">
        <v>60.483000000000004</v>
      </c>
      <c r="H71" s="13">
        <v>37.896000000000001</v>
      </c>
      <c r="I71" s="13">
        <v>36.414000000000001</v>
      </c>
      <c r="J71" s="13">
        <v>50.166000000000004</v>
      </c>
      <c r="K71" s="13">
        <v>33.561</v>
      </c>
      <c r="L71" s="13"/>
      <c r="M71" s="13">
        <v>34.419000000000004</v>
      </c>
      <c r="N71" s="13">
        <v>46.064999999999998</v>
      </c>
      <c r="O71" s="13">
        <v>37.634999999999998</v>
      </c>
      <c r="P71" s="13">
        <v>48.590999999999994</v>
      </c>
      <c r="R71" s="76"/>
      <c r="S71" s="75"/>
      <c r="T71" s="74">
        <v>48</v>
      </c>
      <c r="U71" s="73">
        <f t="shared" si="7"/>
        <v>42.803333333333335</v>
      </c>
      <c r="V71" s="20">
        <f t="shared" si="8"/>
        <v>9.0709010715584171</v>
      </c>
      <c r="W71" s="19">
        <f t="shared" si="9"/>
        <v>3.0236336905194725</v>
      </c>
      <c r="X71" s="215"/>
      <c r="Y71" s="216"/>
      <c r="Z71" s="221"/>
      <c r="AA71" s="222"/>
      <c r="AB71" s="18">
        <f t="shared" si="10"/>
        <v>7.064014540579719</v>
      </c>
      <c r="AC71" s="59">
        <f>U68+W71</f>
        <v>11.683133690519474</v>
      </c>
      <c r="AD71" s="16"/>
      <c r="AF71" s="233"/>
    </row>
    <row r="72" spans="2:32">
      <c r="B72" s="37"/>
      <c r="C72" s="36">
        <v>13</v>
      </c>
      <c r="D72" s="202" t="s">
        <v>4</v>
      </c>
      <c r="E72" s="202"/>
      <c r="F72" s="13">
        <v>0</v>
      </c>
      <c r="G72" s="13">
        <v>6.1589999999999998</v>
      </c>
      <c r="H72" s="12" t="s">
        <v>16</v>
      </c>
      <c r="I72" s="12" t="s">
        <v>16</v>
      </c>
      <c r="J72" s="12" t="s">
        <v>16</v>
      </c>
      <c r="K72" s="13"/>
      <c r="L72" s="13"/>
      <c r="M72" s="13"/>
      <c r="N72" s="13"/>
      <c r="O72" s="13"/>
      <c r="P72" s="13"/>
      <c r="R72" s="53" t="s">
        <v>21</v>
      </c>
      <c r="S72" s="34">
        <v>13</v>
      </c>
      <c r="T72" s="52">
        <v>0</v>
      </c>
      <c r="U72" s="58">
        <f t="shared" si="7"/>
        <v>6.1589999999999998</v>
      </c>
      <c r="V72" s="57" t="e">
        <f t="shared" si="8"/>
        <v>#DIV/0!</v>
      </c>
      <c r="W72" s="29" t="e">
        <f t="shared" si="9"/>
        <v>#DIV/0!</v>
      </c>
      <c r="X72" s="207" t="s">
        <v>37</v>
      </c>
      <c r="Y72" s="230"/>
      <c r="Z72" s="211" t="s">
        <v>38</v>
      </c>
      <c r="AA72" s="212"/>
      <c r="AB72" s="29"/>
      <c r="AC72" s="29"/>
      <c r="AD72" s="49"/>
    </row>
    <row r="73" spans="2:32">
      <c r="B73" s="37"/>
      <c r="C73" s="36"/>
      <c r="D73" s="203"/>
      <c r="E73" s="203"/>
      <c r="F73" s="13">
        <v>8</v>
      </c>
      <c r="G73" s="13">
        <v>27.37</v>
      </c>
      <c r="H73" s="13">
        <v>126.17000000000002</v>
      </c>
      <c r="I73" s="13">
        <v>19.023</v>
      </c>
      <c r="J73" s="13">
        <v>16.53</v>
      </c>
      <c r="K73" s="13"/>
      <c r="L73" s="13"/>
      <c r="M73" s="13"/>
      <c r="N73" s="13"/>
      <c r="O73" s="13"/>
      <c r="P73" s="13"/>
      <c r="R73" s="53"/>
      <c r="S73" s="34"/>
      <c r="T73" s="52">
        <v>8</v>
      </c>
      <c r="U73" s="51">
        <f t="shared" si="7"/>
        <v>47.273250000000004</v>
      </c>
      <c r="V73" s="50">
        <f t="shared" si="8"/>
        <v>52.801706306867274</v>
      </c>
      <c r="W73" s="49">
        <f t="shared" si="9"/>
        <v>26.400853153433637</v>
      </c>
      <c r="X73" s="207"/>
      <c r="Y73" s="230"/>
      <c r="Z73" s="211"/>
      <c r="AA73" s="212"/>
      <c r="AB73" s="29">
        <f>W73/U73*100</f>
        <v>55.847341051088371</v>
      </c>
      <c r="AC73" s="29"/>
      <c r="AD73" s="29"/>
    </row>
    <row r="74" spans="2:32">
      <c r="B74" s="37"/>
      <c r="C74" s="36"/>
      <c r="D74" s="203"/>
      <c r="E74" s="203"/>
      <c r="F74" s="13">
        <v>24</v>
      </c>
      <c r="G74" s="13">
        <v>85.77</v>
      </c>
      <c r="H74" s="13">
        <v>209.22</v>
      </c>
      <c r="I74" s="13">
        <v>58.32</v>
      </c>
      <c r="J74" s="13">
        <v>66</v>
      </c>
      <c r="K74" s="13"/>
      <c r="L74" s="13"/>
      <c r="M74" s="13"/>
      <c r="N74" s="13"/>
      <c r="O74" s="13"/>
      <c r="P74" s="13"/>
      <c r="R74" s="53"/>
      <c r="S74" s="34"/>
      <c r="T74" s="52">
        <v>24</v>
      </c>
      <c r="U74" s="51">
        <f t="shared" si="7"/>
        <v>104.8275</v>
      </c>
      <c r="V74" s="50">
        <f t="shared" si="8"/>
        <v>70.549048363532151</v>
      </c>
      <c r="W74" s="49">
        <f t="shared" si="9"/>
        <v>35.274524181766076</v>
      </c>
      <c r="X74" s="207"/>
      <c r="Y74" s="230"/>
      <c r="Z74" s="211"/>
      <c r="AA74" s="212"/>
      <c r="AB74" s="29">
        <f>W74/U74*100</f>
        <v>33.650067188253153</v>
      </c>
      <c r="AC74" s="29"/>
      <c r="AD74" s="29"/>
    </row>
    <row r="75" spans="2:32">
      <c r="B75" s="37"/>
      <c r="C75" s="36"/>
      <c r="D75" s="203"/>
      <c r="E75" s="203"/>
      <c r="F75" s="13">
        <v>48</v>
      </c>
      <c r="G75" s="13">
        <v>144.74</v>
      </c>
      <c r="H75" s="13">
        <v>249.32999999999998</v>
      </c>
      <c r="I75" s="13">
        <v>107.24000000000001</v>
      </c>
      <c r="J75" s="13">
        <v>69.850000000000009</v>
      </c>
      <c r="K75" s="13"/>
      <c r="L75" s="13"/>
      <c r="M75" s="13"/>
      <c r="N75" s="13"/>
      <c r="O75" s="13"/>
      <c r="P75" s="13"/>
      <c r="R75" s="53"/>
      <c r="S75" s="34"/>
      <c r="T75" s="52">
        <v>48</v>
      </c>
      <c r="U75" s="56">
        <f t="shared" si="7"/>
        <v>142.79</v>
      </c>
      <c r="V75" s="55">
        <f t="shared" si="8"/>
        <v>77.327485842141982</v>
      </c>
      <c r="W75" s="54">
        <f t="shared" si="9"/>
        <v>38.663742921070991</v>
      </c>
      <c r="X75" s="207"/>
      <c r="Y75" s="230"/>
      <c r="Z75" s="211"/>
      <c r="AA75" s="212"/>
      <c r="AB75" s="29">
        <f>W75/U75*100</f>
        <v>27.077346397556546</v>
      </c>
      <c r="AC75" s="29"/>
      <c r="AD75" s="29"/>
    </row>
    <row r="76" spans="2:32">
      <c r="B76" s="37"/>
      <c r="C76" s="26"/>
      <c r="D76" s="203"/>
      <c r="E76" s="203"/>
      <c r="F76" s="13">
        <v>72</v>
      </c>
      <c r="G76" s="13">
        <v>168.69</v>
      </c>
      <c r="H76" s="13">
        <v>287.95999999999998</v>
      </c>
      <c r="I76" s="13">
        <v>104.49</v>
      </c>
      <c r="J76" s="13">
        <v>106.41999999999999</v>
      </c>
      <c r="K76" s="13"/>
      <c r="L76" s="13"/>
      <c r="M76" s="13"/>
      <c r="N76" s="13"/>
      <c r="O76" s="13"/>
      <c r="P76" s="13"/>
      <c r="R76" s="95"/>
      <c r="S76" s="94"/>
      <c r="T76" s="93">
        <v>72</v>
      </c>
      <c r="U76" s="56">
        <f t="shared" si="7"/>
        <v>166.89</v>
      </c>
      <c r="V76" s="55">
        <f t="shared" si="8"/>
        <v>86.04565803494485</v>
      </c>
      <c r="W76" s="54">
        <f t="shared" si="9"/>
        <v>43.022829017472425</v>
      </c>
      <c r="X76" s="236"/>
      <c r="Y76" s="237"/>
      <c r="Z76" s="238"/>
      <c r="AA76" s="239"/>
      <c r="AB76" s="48">
        <f>W76/U76*100</f>
        <v>25.779153345001156</v>
      </c>
      <c r="AC76" s="48"/>
      <c r="AD76" s="48"/>
    </row>
    <row r="77" spans="2:32" ht="15" customHeight="1">
      <c r="B77" s="37"/>
      <c r="C77" s="36">
        <v>13</v>
      </c>
      <c r="D77" s="203" t="s">
        <v>2</v>
      </c>
      <c r="E77" s="203"/>
      <c r="F77" s="13">
        <v>0</v>
      </c>
      <c r="G77" s="12" t="s">
        <v>16</v>
      </c>
      <c r="H77" s="12" t="s">
        <v>16</v>
      </c>
      <c r="I77" s="12" t="s">
        <v>16</v>
      </c>
      <c r="J77" s="12" t="s">
        <v>16</v>
      </c>
      <c r="K77" s="13"/>
      <c r="L77" s="13"/>
      <c r="M77" s="13"/>
      <c r="N77" s="13"/>
      <c r="O77" s="13"/>
      <c r="P77" s="13"/>
      <c r="R77" s="98" t="s">
        <v>21</v>
      </c>
      <c r="S77" s="97">
        <v>13</v>
      </c>
      <c r="T77" s="96">
        <v>0</v>
      </c>
      <c r="U77" s="51" t="e">
        <f t="shared" si="7"/>
        <v>#DIV/0!</v>
      </c>
      <c r="V77" s="50" t="e">
        <f t="shared" si="8"/>
        <v>#DIV/0!</v>
      </c>
      <c r="W77" s="49" t="e">
        <f t="shared" si="9"/>
        <v>#DIV/0!</v>
      </c>
      <c r="X77" s="252" t="s">
        <v>37</v>
      </c>
      <c r="Y77" s="253"/>
      <c r="Z77" s="254" t="s">
        <v>36</v>
      </c>
      <c r="AA77" s="255"/>
      <c r="AB77" s="49"/>
      <c r="AC77" s="49"/>
      <c r="AD77" s="49"/>
      <c r="AF77" s="92"/>
    </row>
    <row r="78" spans="2:32" ht="15" customHeight="1">
      <c r="B78" s="37"/>
      <c r="C78" s="36"/>
      <c r="D78" s="203"/>
      <c r="E78" s="203"/>
      <c r="F78" s="13">
        <v>8</v>
      </c>
      <c r="G78" s="13">
        <v>4.5720000000000001</v>
      </c>
      <c r="H78" s="13">
        <v>11.476000000000001</v>
      </c>
      <c r="I78" s="13">
        <v>3.78</v>
      </c>
      <c r="J78" s="13">
        <v>4.8079999999999998</v>
      </c>
      <c r="K78" s="13"/>
      <c r="L78" s="13"/>
      <c r="M78" s="13"/>
      <c r="N78" s="13"/>
      <c r="O78" s="13"/>
      <c r="P78" s="13"/>
      <c r="R78" s="53"/>
      <c r="S78" s="34"/>
      <c r="T78" s="52">
        <v>8</v>
      </c>
      <c r="U78" s="51">
        <f t="shared" si="7"/>
        <v>6.1590000000000007</v>
      </c>
      <c r="V78" s="50">
        <f t="shared" si="8"/>
        <v>3.5718295965326603</v>
      </c>
      <c r="W78" s="49">
        <f t="shared" si="9"/>
        <v>1.7859147982663302</v>
      </c>
      <c r="X78" s="207"/>
      <c r="Y78" s="230"/>
      <c r="Z78" s="219"/>
      <c r="AA78" s="220"/>
      <c r="AB78" s="29">
        <f t="shared" ref="AB78:AB99" si="11">W78/U78*100</f>
        <v>28.996830626178436</v>
      </c>
      <c r="AC78" s="49"/>
      <c r="AD78" s="29"/>
      <c r="AF78" s="92"/>
    </row>
    <row r="79" spans="2:32" ht="15" customHeight="1">
      <c r="B79" s="37"/>
      <c r="C79" s="36"/>
      <c r="D79" s="203"/>
      <c r="E79" s="203"/>
      <c r="F79" s="13">
        <v>24</v>
      </c>
      <c r="G79" s="13">
        <v>7.8520000000000003</v>
      </c>
      <c r="H79" s="13">
        <v>20.591999999999999</v>
      </c>
      <c r="I79" s="13">
        <v>5.31</v>
      </c>
      <c r="J79" s="13">
        <v>7.42</v>
      </c>
      <c r="K79" s="13"/>
      <c r="L79" s="13"/>
      <c r="M79" s="13"/>
      <c r="N79" s="13"/>
      <c r="O79" s="13"/>
      <c r="P79" s="13"/>
      <c r="R79" s="53"/>
      <c r="S79" s="34"/>
      <c r="T79" s="52">
        <v>24</v>
      </c>
      <c r="U79" s="51">
        <f t="shared" si="7"/>
        <v>10.2935</v>
      </c>
      <c r="V79" s="50">
        <f t="shared" si="8"/>
        <v>6.9549095129507856</v>
      </c>
      <c r="W79" s="49">
        <f t="shared" si="9"/>
        <v>3.4774547564753928</v>
      </c>
      <c r="X79" s="207"/>
      <c r="Y79" s="230"/>
      <c r="Z79" s="219"/>
      <c r="AA79" s="220"/>
      <c r="AB79" s="29">
        <f t="shared" si="11"/>
        <v>33.783016043866446</v>
      </c>
      <c r="AC79" s="49"/>
      <c r="AD79" s="29"/>
      <c r="AF79" s="92"/>
    </row>
    <row r="80" spans="2:32" ht="15" customHeight="1">
      <c r="B80" s="37"/>
      <c r="C80" s="36"/>
      <c r="D80" s="203"/>
      <c r="E80" s="203"/>
      <c r="F80" s="13">
        <v>48</v>
      </c>
      <c r="G80" s="13">
        <v>10.176</v>
      </c>
      <c r="H80" s="13">
        <v>39.808</v>
      </c>
      <c r="I80" s="13">
        <v>10.474</v>
      </c>
      <c r="J80" s="13">
        <v>12.135999999999999</v>
      </c>
      <c r="K80" s="13"/>
      <c r="L80" s="13"/>
      <c r="M80" s="13"/>
      <c r="N80" s="13"/>
      <c r="O80" s="13"/>
      <c r="P80" s="13"/>
      <c r="R80" s="53"/>
      <c r="S80" s="34"/>
      <c r="T80" s="52">
        <v>48</v>
      </c>
      <c r="U80" s="56">
        <f t="shared" si="7"/>
        <v>18.148499999999999</v>
      </c>
      <c r="V80" s="55">
        <f t="shared" si="8"/>
        <v>14.465393219681244</v>
      </c>
      <c r="W80" s="54">
        <f t="shared" si="9"/>
        <v>7.2326966098406222</v>
      </c>
      <c r="X80" s="207"/>
      <c r="Y80" s="230"/>
      <c r="Z80" s="219"/>
      <c r="AA80" s="220"/>
      <c r="AB80" s="29">
        <f t="shared" si="11"/>
        <v>39.85286172323125</v>
      </c>
      <c r="AC80" s="54"/>
      <c r="AD80" s="29"/>
      <c r="AF80" s="92"/>
    </row>
    <row r="81" spans="2:32" ht="16" customHeight="1">
      <c r="B81" s="27"/>
      <c r="C81" s="26"/>
      <c r="D81" s="203"/>
      <c r="E81" s="203"/>
      <c r="F81" s="13">
        <v>72</v>
      </c>
      <c r="G81" s="12" t="s">
        <v>16</v>
      </c>
      <c r="H81" s="13">
        <v>35.355000000000004</v>
      </c>
      <c r="I81" s="13">
        <v>9.48</v>
      </c>
      <c r="J81" s="13">
        <v>13.818</v>
      </c>
      <c r="K81" s="13"/>
      <c r="L81" s="13"/>
      <c r="M81" s="13"/>
      <c r="N81" s="13"/>
      <c r="O81" s="13"/>
      <c r="P81" s="13"/>
      <c r="R81" s="95"/>
      <c r="S81" s="94"/>
      <c r="T81" s="93">
        <v>72</v>
      </c>
      <c r="U81" s="56">
        <f t="shared" si="7"/>
        <v>19.551000000000002</v>
      </c>
      <c r="V81" s="55">
        <f t="shared" si="8"/>
        <v>13.857466326857882</v>
      </c>
      <c r="W81" s="54">
        <f t="shared" si="9"/>
        <v>8.0006119140975738</v>
      </c>
      <c r="X81" s="236"/>
      <c r="Y81" s="237"/>
      <c r="Z81" s="219"/>
      <c r="AA81" s="220"/>
      <c r="AB81" s="48">
        <f t="shared" si="11"/>
        <v>40.921752923623202</v>
      </c>
      <c r="AC81" s="54"/>
      <c r="AD81" s="48"/>
      <c r="AF81" s="92"/>
    </row>
    <row r="82" spans="2:32">
      <c r="B82" s="91" t="s">
        <v>23</v>
      </c>
      <c r="C82" s="36">
        <v>1</v>
      </c>
      <c r="D82" s="202" t="s">
        <v>6</v>
      </c>
      <c r="E82" s="202"/>
      <c r="F82" s="13">
        <v>0</v>
      </c>
      <c r="G82" s="13">
        <v>64.787999999999997</v>
      </c>
      <c r="H82" s="13">
        <v>49.418999999999997</v>
      </c>
      <c r="I82" s="13">
        <v>118.29600000000001</v>
      </c>
      <c r="J82" s="13">
        <v>126.65400000000001</v>
      </c>
      <c r="K82" s="13">
        <v>44.535000000000004</v>
      </c>
      <c r="L82" s="13">
        <v>42.381</v>
      </c>
      <c r="M82" s="13"/>
      <c r="N82" s="13"/>
      <c r="O82" s="13"/>
      <c r="P82" s="13"/>
      <c r="R82" s="88" t="s">
        <v>23</v>
      </c>
      <c r="S82" s="90">
        <v>1</v>
      </c>
      <c r="T82" s="89">
        <v>0</v>
      </c>
      <c r="U82" s="85">
        <f t="shared" si="7"/>
        <v>74.345500000000001</v>
      </c>
      <c r="V82" s="50">
        <f t="shared" si="8"/>
        <v>38.186115281604671</v>
      </c>
      <c r="W82" s="49">
        <f t="shared" si="9"/>
        <v>15.589416283171104</v>
      </c>
      <c r="X82" s="244" t="s">
        <v>39</v>
      </c>
      <c r="Y82" s="245"/>
      <c r="Z82" s="209" t="s">
        <v>38</v>
      </c>
      <c r="AA82" s="210"/>
      <c r="AB82" s="49">
        <f t="shared" si="11"/>
        <v>20.968876775556158</v>
      </c>
      <c r="AC82" s="49"/>
      <c r="AD82" s="49"/>
    </row>
    <row r="83" spans="2:32">
      <c r="B83" s="37"/>
      <c r="C83" s="36"/>
      <c r="D83" s="203"/>
      <c r="E83" s="203"/>
      <c r="F83" s="13">
        <v>8</v>
      </c>
      <c r="G83" s="13">
        <v>1068.54</v>
      </c>
      <c r="H83" s="13">
        <v>1195.0500000000002</v>
      </c>
      <c r="I83" s="13">
        <v>1111.3499999999999</v>
      </c>
      <c r="J83" s="13">
        <v>1095.9780000000001</v>
      </c>
      <c r="K83" s="13">
        <v>1170.0120000000002</v>
      </c>
      <c r="L83" s="13">
        <v>1262.028</v>
      </c>
      <c r="M83" s="13"/>
      <c r="N83" s="13"/>
      <c r="O83" s="13"/>
      <c r="P83" s="13"/>
      <c r="R83" s="88"/>
      <c r="S83" s="87"/>
      <c r="T83" s="86">
        <v>8</v>
      </c>
      <c r="U83" s="85">
        <f t="shared" si="7"/>
        <v>1150.4930000000002</v>
      </c>
      <c r="V83" s="50">
        <f t="shared" si="8"/>
        <v>72.148080664699634</v>
      </c>
      <c r="W83" s="49">
        <f t="shared" si="9"/>
        <v>29.454330591612518</v>
      </c>
      <c r="X83" s="246"/>
      <c r="Y83" s="247"/>
      <c r="Z83" s="211"/>
      <c r="AA83" s="212"/>
      <c r="AB83" s="29">
        <f t="shared" si="11"/>
        <v>2.5601486138214238</v>
      </c>
      <c r="AC83" s="29"/>
      <c r="AD83" s="29"/>
    </row>
    <row r="84" spans="2:32">
      <c r="B84" s="37"/>
      <c r="C84" s="36"/>
      <c r="D84" s="203"/>
      <c r="E84" s="203"/>
      <c r="F84" s="13">
        <v>24</v>
      </c>
      <c r="G84" s="13">
        <v>1946.1799999999998</v>
      </c>
      <c r="H84" s="13">
        <v>1780.44</v>
      </c>
      <c r="I84" s="13">
        <v>2157.54</v>
      </c>
      <c r="J84" s="13">
        <v>2152.12</v>
      </c>
      <c r="K84" s="13">
        <v>2528.48</v>
      </c>
      <c r="L84" s="13">
        <v>2472.54</v>
      </c>
      <c r="M84" s="13"/>
      <c r="N84" s="13"/>
      <c r="O84" s="13"/>
      <c r="P84" s="13"/>
      <c r="R84" s="88"/>
      <c r="S84" s="87"/>
      <c r="T84" s="86">
        <v>24</v>
      </c>
      <c r="U84" s="85">
        <f t="shared" si="7"/>
        <v>2172.8833333333332</v>
      </c>
      <c r="V84" s="50">
        <f t="shared" si="8"/>
        <v>290.6254676842118</v>
      </c>
      <c r="W84" s="49">
        <f t="shared" si="9"/>
        <v>118.64735034734014</v>
      </c>
      <c r="X84" s="246"/>
      <c r="Y84" s="247"/>
      <c r="Z84" s="211"/>
      <c r="AA84" s="212"/>
      <c r="AB84" s="29">
        <f t="shared" si="11"/>
        <v>5.4603645086332353</v>
      </c>
      <c r="AC84" s="29"/>
      <c r="AD84" s="29"/>
    </row>
    <row r="85" spans="2:32" ht="16" thickBot="1">
      <c r="B85" s="37"/>
      <c r="C85" s="26"/>
      <c r="D85" s="204"/>
      <c r="E85" s="204"/>
      <c r="F85" s="13">
        <v>48</v>
      </c>
      <c r="G85" s="13">
        <v>2815.24</v>
      </c>
      <c r="H85" s="13">
        <v>2605.56</v>
      </c>
      <c r="I85" s="13">
        <v>2859.66</v>
      </c>
      <c r="J85" s="13">
        <v>2663.3199999999997</v>
      </c>
      <c r="K85" s="13">
        <v>2807.58</v>
      </c>
      <c r="L85" s="13">
        <v>3204.1000000000004</v>
      </c>
      <c r="M85" s="13"/>
      <c r="N85" s="13"/>
      <c r="O85" s="13"/>
      <c r="P85" s="13"/>
      <c r="R85" s="88"/>
      <c r="S85" s="87"/>
      <c r="T85" s="86">
        <v>48</v>
      </c>
      <c r="U85" s="85">
        <f t="shared" si="7"/>
        <v>2825.91</v>
      </c>
      <c r="V85" s="50">
        <f t="shared" si="8"/>
        <v>209.5739521028319</v>
      </c>
      <c r="W85" s="49">
        <f t="shared" si="9"/>
        <v>85.558207671736639</v>
      </c>
      <c r="X85" s="246"/>
      <c r="Y85" s="247"/>
      <c r="Z85" s="211"/>
      <c r="AA85" s="212"/>
      <c r="AB85" s="29">
        <f t="shared" si="11"/>
        <v>3.0276338479193128</v>
      </c>
      <c r="AC85" s="29"/>
      <c r="AD85" s="48"/>
    </row>
    <row r="86" spans="2:32" ht="15" customHeight="1">
      <c r="B86" s="37"/>
      <c r="C86" s="36">
        <v>1</v>
      </c>
      <c r="D86" s="202" t="s">
        <v>5</v>
      </c>
      <c r="E86" s="202"/>
      <c r="F86" s="13">
        <v>0</v>
      </c>
      <c r="G86" s="13">
        <v>27.525000000000002</v>
      </c>
      <c r="H86" s="13">
        <v>18.134999999999998</v>
      </c>
      <c r="I86" s="13">
        <v>60.981000000000009</v>
      </c>
      <c r="J86" s="13">
        <v>63.417000000000002</v>
      </c>
      <c r="K86" s="13">
        <v>52.823999999999998</v>
      </c>
      <c r="L86" s="13">
        <v>44.792999999999999</v>
      </c>
      <c r="M86" s="13"/>
      <c r="N86" s="13"/>
      <c r="O86" s="13"/>
      <c r="P86" s="13"/>
      <c r="R86" s="84" t="s">
        <v>23</v>
      </c>
      <c r="S86" s="83">
        <v>1</v>
      </c>
      <c r="T86" s="82">
        <v>0</v>
      </c>
      <c r="U86" s="81">
        <f t="shared" si="7"/>
        <v>44.612500000000004</v>
      </c>
      <c r="V86" s="43">
        <f t="shared" si="8"/>
        <v>18.341422995503919</v>
      </c>
      <c r="W86" s="42">
        <f t="shared" si="9"/>
        <v>7.487854582589061</v>
      </c>
      <c r="X86" s="248" t="s">
        <v>39</v>
      </c>
      <c r="Y86" s="249"/>
      <c r="Z86" s="217" t="s">
        <v>36</v>
      </c>
      <c r="AA86" s="218"/>
      <c r="AB86" s="42">
        <f t="shared" si="11"/>
        <v>16.784207526117253</v>
      </c>
      <c r="AC86" s="68">
        <f>U86+W86</f>
        <v>52.100354582589063</v>
      </c>
      <c r="AD86" s="67"/>
      <c r="AF86" s="193" t="s">
        <v>35</v>
      </c>
    </row>
    <row r="87" spans="2:32">
      <c r="B87" s="37"/>
      <c r="C87" s="36"/>
      <c r="D87" s="203"/>
      <c r="E87" s="203"/>
      <c r="F87" s="13">
        <v>8</v>
      </c>
      <c r="G87" s="13">
        <v>617.74199999999996</v>
      </c>
      <c r="H87" s="13">
        <v>733.29599999999994</v>
      </c>
      <c r="I87" s="13">
        <v>653.66399999999999</v>
      </c>
      <c r="J87" s="13">
        <v>609.13799999999992</v>
      </c>
      <c r="K87" s="13">
        <v>756.52800000000002</v>
      </c>
      <c r="L87" s="13">
        <v>610.404</v>
      </c>
      <c r="M87" s="13"/>
      <c r="N87" s="13"/>
      <c r="O87" s="13"/>
      <c r="P87" s="13"/>
      <c r="R87" s="80"/>
      <c r="S87" s="79"/>
      <c r="T87" s="78">
        <v>8</v>
      </c>
      <c r="U87" s="77">
        <f t="shared" si="7"/>
        <v>663.4620000000001</v>
      </c>
      <c r="V87" s="39">
        <f t="shared" si="8"/>
        <v>65.56010289192659</v>
      </c>
      <c r="W87" s="38">
        <f t="shared" si="9"/>
        <v>26.764799928263994</v>
      </c>
      <c r="X87" s="246"/>
      <c r="Y87" s="247"/>
      <c r="Z87" s="219"/>
      <c r="AA87" s="220"/>
      <c r="AB87" s="15">
        <f t="shared" si="11"/>
        <v>4.0341119654575524</v>
      </c>
      <c r="AC87" s="65">
        <f>U86+W87</f>
        <v>71.377299928263994</v>
      </c>
      <c r="AD87" s="28"/>
      <c r="AF87" s="232"/>
    </row>
    <row r="88" spans="2:32">
      <c r="B88" s="37"/>
      <c r="C88" s="36"/>
      <c r="D88" s="203"/>
      <c r="E88" s="203"/>
      <c r="F88" s="13">
        <v>24</v>
      </c>
      <c r="G88" s="13">
        <v>1060.5</v>
      </c>
      <c r="H88" s="13">
        <v>1368.02</v>
      </c>
      <c r="I88" s="13">
        <v>1578.3400000000001</v>
      </c>
      <c r="J88" s="13">
        <v>1250.98</v>
      </c>
      <c r="K88" s="13">
        <v>1168.7</v>
      </c>
      <c r="L88" s="13">
        <v>1321.12</v>
      </c>
      <c r="M88" s="13"/>
      <c r="N88" s="13"/>
      <c r="O88" s="13"/>
      <c r="P88" s="13"/>
      <c r="R88" s="80"/>
      <c r="S88" s="79"/>
      <c r="T88" s="78">
        <v>24</v>
      </c>
      <c r="U88" s="77">
        <f t="shared" si="7"/>
        <v>1291.2766666666666</v>
      </c>
      <c r="V88" s="39">
        <f t="shared" si="8"/>
        <v>178.37726959079458</v>
      </c>
      <c r="W88" s="38">
        <f t="shared" si="9"/>
        <v>72.82221536805352</v>
      </c>
      <c r="X88" s="246"/>
      <c r="Y88" s="247"/>
      <c r="Z88" s="219"/>
      <c r="AA88" s="220"/>
      <c r="AB88" s="15">
        <f t="shared" si="11"/>
        <v>5.6395517124954004</v>
      </c>
      <c r="AC88" s="65">
        <f>U86+W88</f>
        <v>117.43471536805353</v>
      </c>
      <c r="AD88" s="28"/>
      <c r="AF88" s="232"/>
    </row>
    <row r="89" spans="2:32" ht="16" thickBot="1">
      <c r="B89" s="37"/>
      <c r="C89" s="26"/>
      <c r="D89" s="204"/>
      <c r="E89" s="204"/>
      <c r="F89" s="13">
        <v>48</v>
      </c>
      <c r="G89" s="13">
        <v>1598.88</v>
      </c>
      <c r="H89" s="13">
        <v>1517.2800000000002</v>
      </c>
      <c r="I89" s="13">
        <v>1518.44</v>
      </c>
      <c r="J89" s="13">
        <v>1522.5</v>
      </c>
      <c r="K89" s="13">
        <v>1736.5740000000001</v>
      </c>
      <c r="L89" s="13">
        <v>1474.1599999999999</v>
      </c>
      <c r="M89" s="13"/>
      <c r="N89" s="13"/>
      <c r="O89" s="13"/>
      <c r="P89" s="13"/>
      <c r="R89" s="76"/>
      <c r="S89" s="75"/>
      <c r="T89" s="74">
        <v>48</v>
      </c>
      <c r="U89" s="73">
        <f t="shared" si="7"/>
        <v>1561.3056666666669</v>
      </c>
      <c r="V89" s="20">
        <f t="shared" si="8"/>
        <v>94.875487754565313</v>
      </c>
      <c r="W89" s="19">
        <f t="shared" si="9"/>
        <v>38.732755682726463</v>
      </c>
      <c r="X89" s="250"/>
      <c r="Y89" s="251"/>
      <c r="Z89" s="221"/>
      <c r="AA89" s="222"/>
      <c r="AB89" s="18">
        <f t="shared" si="11"/>
        <v>2.4807926154152469</v>
      </c>
      <c r="AC89" s="59">
        <f>U86+W89</f>
        <v>83.345255682726474</v>
      </c>
      <c r="AD89" s="16"/>
      <c r="AF89" s="233"/>
    </row>
    <row r="90" spans="2:32">
      <c r="B90" s="37"/>
      <c r="C90" s="36">
        <v>13</v>
      </c>
      <c r="D90" s="202" t="s">
        <v>6</v>
      </c>
      <c r="E90" s="202"/>
      <c r="F90" s="13">
        <v>0</v>
      </c>
      <c r="G90" s="13">
        <v>54.849000000000004</v>
      </c>
      <c r="H90" s="13">
        <v>70.215000000000003</v>
      </c>
      <c r="I90" s="13">
        <v>57.447000000000003</v>
      </c>
      <c r="J90" s="13">
        <v>88.923000000000002</v>
      </c>
      <c r="K90" s="13"/>
      <c r="L90" s="13"/>
      <c r="M90" s="13"/>
      <c r="N90" s="13"/>
      <c r="O90" s="13"/>
      <c r="P90" s="13"/>
      <c r="R90" s="53" t="s">
        <v>23</v>
      </c>
      <c r="S90" s="34">
        <v>13</v>
      </c>
      <c r="T90" s="52">
        <v>0</v>
      </c>
      <c r="U90" s="58">
        <f t="shared" si="7"/>
        <v>67.858500000000006</v>
      </c>
      <c r="V90" s="57">
        <f t="shared" si="8"/>
        <v>15.566124276774827</v>
      </c>
      <c r="W90" s="29">
        <f t="shared" si="9"/>
        <v>7.7830621383874137</v>
      </c>
      <c r="X90" s="246" t="s">
        <v>39</v>
      </c>
      <c r="Y90" s="247"/>
      <c r="Z90" s="211" t="s">
        <v>38</v>
      </c>
      <c r="AA90" s="212"/>
      <c r="AB90" s="29">
        <f t="shared" si="11"/>
        <v>11.469546391958875</v>
      </c>
      <c r="AC90" s="29"/>
      <c r="AD90" s="49"/>
    </row>
    <row r="91" spans="2:32">
      <c r="B91" s="37"/>
      <c r="C91" s="36"/>
      <c r="D91" s="203"/>
      <c r="E91" s="203"/>
      <c r="F91" s="13">
        <v>8</v>
      </c>
      <c r="G91" s="13">
        <v>789.30000000000007</v>
      </c>
      <c r="H91" s="13">
        <v>722.33999999999992</v>
      </c>
      <c r="I91" s="13">
        <v>675.15</v>
      </c>
      <c r="J91" s="13">
        <v>717.65</v>
      </c>
      <c r="K91" s="13"/>
      <c r="L91" s="13"/>
      <c r="M91" s="13"/>
      <c r="N91" s="13"/>
      <c r="O91" s="13"/>
      <c r="P91" s="13"/>
      <c r="R91" s="53"/>
      <c r="S91" s="34"/>
      <c r="T91" s="52">
        <v>8</v>
      </c>
      <c r="U91" s="51">
        <f t="shared" si="7"/>
        <v>726.11</v>
      </c>
      <c r="V91" s="50">
        <f t="shared" si="8"/>
        <v>47.172316033877365</v>
      </c>
      <c r="W91" s="49">
        <f t="shared" si="9"/>
        <v>23.586158016938683</v>
      </c>
      <c r="X91" s="246"/>
      <c r="Y91" s="247"/>
      <c r="Z91" s="211"/>
      <c r="AA91" s="212"/>
      <c r="AB91" s="29">
        <f t="shared" si="11"/>
        <v>3.2482899308560249</v>
      </c>
      <c r="AC91" s="29"/>
      <c r="AD91" s="29"/>
    </row>
    <row r="92" spans="2:32">
      <c r="B92" s="37"/>
      <c r="C92" s="36"/>
      <c r="D92" s="203"/>
      <c r="E92" s="203"/>
      <c r="F92" s="13">
        <v>24</v>
      </c>
      <c r="G92" s="13">
        <v>1901.08</v>
      </c>
      <c r="H92" s="13">
        <v>1749.3000000000002</v>
      </c>
      <c r="I92" s="13">
        <v>1790.5150000000001</v>
      </c>
      <c r="J92" s="13">
        <v>2248.02</v>
      </c>
      <c r="K92" s="13"/>
      <c r="L92" s="13"/>
      <c r="M92" s="13"/>
      <c r="N92" s="13"/>
      <c r="O92" s="13"/>
      <c r="P92" s="13"/>
      <c r="R92" s="53"/>
      <c r="S92" s="34"/>
      <c r="T92" s="52">
        <v>24</v>
      </c>
      <c r="U92" s="51">
        <f t="shared" si="7"/>
        <v>1922.2287500000002</v>
      </c>
      <c r="V92" s="50">
        <f t="shared" si="8"/>
        <v>226.45093119610331</v>
      </c>
      <c r="W92" s="49">
        <f t="shared" si="9"/>
        <v>113.22546559805166</v>
      </c>
      <c r="X92" s="246"/>
      <c r="Y92" s="247"/>
      <c r="Z92" s="211"/>
      <c r="AA92" s="212"/>
      <c r="AB92" s="29">
        <f t="shared" si="11"/>
        <v>5.8903221376775079</v>
      </c>
      <c r="AC92" s="29"/>
      <c r="AD92" s="29"/>
    </row>
    <row r="93" spans="2:32">
      <c r="B93" s="37"/>
      <c r="C93" s="36"/>
      <c r="D93" s="203"/>
      <c r="E93" s="203"/>
      <c r="F93" s="13">
        <v>48</v>
      </c>
      <c r="G93" s="13">
        <v>2343.38</v>
      </c>
      <c r="H93" s="13">
        <v>2376.14</v>
      </c>
      <c r="I93" s="13">
        <v>2552.06</v>
      </c>
      <c r="J93" s="13">
        <v>2507.54</v>
      </c>
      <c r="K93" s="13"/>
      <c r="L93" s="13"/>
      <c r="M93" s="13"/>
      <c r="N93" s="13"/>
      <c r="O93" s="13"/>
      <c r="P93" s="13"/>
      <c r="R93" s="53"/>
      <c r="S93" s="34"/>
      <c r="T93" s="52">
        <v>48</v>
      </c>
      <c r="U93" s="56">
        <f t="shared" si="7"/>
        <v>2444.7799999999997</v>
      </c>
      <c r="V93" s="55">
        <f t="shared" si="8"/>
        <v>100.73269181353189</v>
      </c>
      <c r="W93" s="54">
        <f t="shared" si="9"/>
        <v>50.366345906765943</v>
      </c>
      <c r="X93" s="246"/>
      <c r="Y93" s="247"/>
      <c r="Z93" s="211"/>
      <c r="AA93" s="212"/>
      <c r="AB93" s="29">
        <f t="shared" si="11"/>
        <v>2.0601586198662436</v>
      </c>
      <c r="AC93" s="29"/>
      <c r="AD93" s="29"/>
    </row>
    <row r="94" spans="2:32" ht="16" thickBot="1">
      <c r="B94" s="37"/>
      <c r="C94" s="26"/>
      <c r="D94" s="203"/>
      <c r="E94" s="203"/>
      <c r="F94" s="13">
        <v>72</v>
      </c>
      <c r="G94" s="13">
        <v>2888.48</v>
      </c>
      <c r="H94" s="13">
        <v>2797.1</v>
      </c>
      <c r="I94" s="13">
        <v>3322.24</v>
      </c>
      <c r="J94" s="13">
        <v>3879.46</v>
      </c>
      <c r="K94" s="13"/>
      <c r="L94" s="13"/>
      <c r="M94" s="13"/>
      <c r="N94" s="13"/>
      <c r="O94" s="13"/>
      <c r="P94" s="13"/>
      <c r="R94" s="53"/>
      <c r="S94" s="34"/>
      <c r="T94" s="52">
        <v>72</v>
      </c>
      <c r="U94" s="51">
        <f t="shared" si="7"/>
        <v>3221.8199999999997</v>
      </c>
      <c r="V94" s="50">
        <f t="shared" si="8"/>
        <v>494.66391957907462</v>
      </c>
      <c r="W94" s="49">
        <f t="shared" si="9"/>
        <v>247.33195978953731</v>
      </c>
      <c r="X94" s="246"/>
      <c r="Y94" s="247"/>
      <c r="Z94" s="211"/>
      <c r="AA94" s="212"/>
      <c r="AB94" s="29">
        <f t="shared" si="11"/>
        <v>7.6767777153763195</v>
      </c>
      <c r="AC94" s="29"/>
      <c r="AD94" s="48"/>
    </row>
    <row r="95" spans="2:32">
      <c r="B95" s="37"/>
      <c r="C95" s="36">
        <v>13</v>
      </c>
      <c r="D95" s="202" t="s">
        <v>5</v>
      </c>
      <c r="E95" s="202"/>
      <c r="F95" s="13">
        <v>0</v>
      </c>
      <c r="G95" s="13">
        <v>5.6310000000000002</v>
      </c>
      <c r="H95" s="12" t="s">
        <v>16</v>
      </c>
      <c r="I95" s="12" t="s">
        <v>16</v>
      </c>
      <c r="J95" s="13">
        <v>11.913</v>
      </c>
      <c r="K95" s="13"/>
      <c r="L95" s="13"/>
      <c r="M95" s="13"/>
      <c r="N95" s="13"/>
      <c r="O95" s="13"/>
      <c r="P95" s="13"/>
      <c r="R95" s="47" t="s">
        <v>23</v>
      </c>
      <c r="S95" s="46">
        <v>13</v>
      </c>
      <c r="T95" s="72">
        <v>0</v>
      </c>
      <c r="U95" s="71">
        <f t="shared" si="7"/>
        <v>8.7720000000000002</v>
      </c>
      <c r="V95" s="70">
        <f t="shared" si="8"/>
        <v>4.442044799413889</v>
      </c>
      <c r="W95" s="41">
        <f t="shared" si="9"/>
        <v>3.1409999999999978</v>
      </c>
      <c r="X95" s="248" t="s">
        <v>39</v>
      </c>
      <c r="Y95" s="249"/>
      <c r="Z95" s="217" t="s">
        <v>36</v>
      </c>
      <c r="AA95" s="218"/>
      <c r="AB95" s="69">
        <f t="shared" si="11"/>
        <v>35.807113543091631</v>
      </c>
      <c r="AC95" s="68">
        <f>U95+W95</f>
        <v>11.912999999999998</v>
      </c>
      <c r="AD95" s="67"/>
      <c r="AF95" s="193" t="s">
        <v>35</v>
      </c>
    </row>
    <row r="96" spans="2:32">
      <c r="B96" s="37"/>
      <c r="C96" s="36"/>
      <c r="D96" s="203"/>
      <c r="E96" s="203"/>
      <c r="F96" s="13">
        <v>8</v>
      </c>
      <c r="G96" s="13">
        <v>115.57000000000001</v>
      </c>
      <c r="H96" s="13">
        <v>117.72</v>
      </c>
      <c r="I96" s="13">
        <v>88.21</v>
      </c>
      <c r="J96" s="13">
        <v>115.13</v>
      </c>
      <c r="K96" s="13"/>
      <c r="L96" s="13"/>
      <c r="M96" s="13"/>
      <c r="N96" s="13"/>
      <c r="O96" s="13"/>
      <c r="P96" s="13"/>
      <c r="R96" s="35"/>
      <c r="S96" s="34"/>
      <c r="T96" s="52">
        <v>8</v>
      </c>
      <c r="U96" s="51">
        <f t="shared" si="7"/>
        <v>109.1575</v>
      </c>
      <c r="V96" s="50">
        <f t="shared" si="8"/>
        <v>14.010770559347014</v>
      </c>
      <c r="W96" s="49">
        <f t="shared" si="9"/>
        <v>7.005385279673507</v>
      </c>
      <c r="X96" s="246"/>
      <c r="Y96" s="247"/>
      <c r="Z96" s="219"/>
      <c r="AA96" s="220"/>
      <c r="AB96" s="66">
        <f t="shared" si="11"/>
        <v>6.4176857107147987</v>
      </c>
      <c r="AC96" s="65">
        <f>U95+W96</f>
        <v>15.777385279673506</v>
      </c>
      <c r="AD96" s="28"/>
      <c r="AF96" s="194"/>
    </row>
    <row r="97" spans="2:32">
      <c r="B97" s="37"/>
      <c r="C97" s="36"/>
      <c r="D97" s="203"/>
      <c r="E97" s="203"/>
      <c r="F97" s="13">
        <v>24</v>
      </c>
      <c r="G97" s="13">
        <v>254.37</v>
      </c>
      <c r="H97" s="13">
        <v>195.35</v>
      </c>
      <c r="I97" s="13">
        <v>263.38</v>
      </c>
      <c r="J97" s="13">
        <v>369.90999999999997</v>
      </c>
      <c r="K97" s="13"/>
      <c r="L97" s="13"/>
      <c r="M97" s="13"/>
      <c r="N97" s="13"/>
      <c r="O97" s="13"/>
      <c r="P97" s="13"/>
      <c r="R97" s="35"/>
      <c r="S97" s="34"/>
      <c r="T97" s="52">
        <v>24</v>
      </c>
      <c r="U97" s="51">
        <f t="shared" si="7"/>
        <v>270.7525</v>
      </c>
      <c r="V97" s="50">
        <f t="shared" si="8"/>
        <v>72.664725222535921</v>
      </c>
      <c r="W97" s="49">
        <f t="shared" si="9"/>
        <v>36.332362611267961</v>
      </c>
      <c r="X97" s="246"/>
      <c r="Y97" s="247"/>
      <c r="Z97" s="219"/>
      <c r="AA97" s="220"/>
      <c r="AB97" s="66">
        <f t="shared" si="11"/>
        <v>13.419031259644127</v>
      </c>
      <c r="AC97" s="65">
        <f>U95+W97</f>
        <v>45.104362611267959</v>
      </c>
      <c r="AD97" s="28"/>
      <c r="AF97" s="194"/>
    </row>
    <row r="98" spans="2:32">
      <c r="B98" s="37"/>
      <c r="C98" s="36"/>
      <c r="D98" s="203"/>
      <c r="E98" s="203"/>
      <c r="F98" s="13">
        <v>48</v>
      </c>
      <c r="G98" s="13">
        <v>327.23999999999995</v>
      </c>
      <c r="H98" s="13">
        <v>255.75</v>
      </c>
      <c r="I98" s="13">
        <v>298.79000000000002</v>
      </c>
      <c r="J98" s="13">
        <v>359.05</v>
      </c>
      <c r="K98" s="13"/>
      <c r="L98" s="13"/>
      <c r="M98" s="13"/>
      <c r="N98" s="13"/>
      <c r="O98" s="13"/>
      <c r="P98" s="13"/>
      <c r="R98" s="35"/>
      <c r="S98" s="34"/>
      <c r="T98" s="52">
        <v>48</v>
      </c>
      <c r="U98" s="56">
        <f t="shared" si="7"/>
        <v>310.20749999999998</v>
      </c>
      <c r="V98" s="55">
        <f t="shared" si="8"/>
        <v>43.862187492949651</v>
      </c>
      <c r="W98" s="54">
        <f t="shared" si="9"/>
        <v>21.931093746474826</v>
      </c>
      <c r="X98" s="246"/>
      <c r="Y98" s="247"/>
      <c r="Z98" s="219"/>
      <c r="AA98" s="220"/>
      <c r="AB98" s="66">
        <f t="shared" si="11"/>
        <v>7.0698141555168155</v>
      </c>
      <c r="AC98" s="65">
        <f>U95+W98</f>
        <v>30.703093746474828</v>
      </c>
      <c r="AD98" s="28"/>
      <c r="AF98" s="194"/>
    </row>
    <row r="99" spans="2:32" ht="16" thickBot="1">
      <c r="B99" s="37"/>
      <c r="C99" s="26"/>
      <c r="D99" s="203"/>
      <c r="E99" s="203"/>
      <c r="F99" s="13">
        <v>72</v>
      </c>
      <c r="G99" s="13">
        <v>294.18</v>
      </c>
      <c r="H99" s="13">
        <v>231.89</v>
      </c>
      <c r="I99" s="13">
        <v>304.02</v>
      </c>
      <c r="J99" s="13">
        <v>382.07</v>
      </c>
      <c r="K99" s="13"/>
      <c r="L99" s="13"/>
      <c r="M99" s="13"/>
      <c r="N99" s="13"/>
      <c r="O99" s="13"/>
      <c r="P99" s="13"/>
      <c r="R99" s="24"/>
      <c r="S99" s="23"/>
      <c r="T99" s="64">
        <v>72</v>
      </c>
      <c r="U99" s="63">
        <f t="shared" si="7"/>
        <v>303.03999999999996</v>
      </c>
      <c r="V99" s="62">
        <f t="shared" si="8"/>
        <v>61.61039793195102</v>
      </c>
      <c r="W99" s="61">
        <f t="shared" si="9"/>
        <v>30.80519896597551</v>
      </c>
      <c r="X99" s="250"/>
      <c r="Y99" s="251"/>
      <c r="Z99" s="221"/>
      <c r="AA99" s="222"/>
      <c r="AB99" s="60">
        <f t="shared" si="11"/>
        <v>10.165390366280198</v>
      </c>
      <c r="AC99" s="59">
        <f>U95+W99</f>
        <v>39.577198965975512</v>
      </c>
      <c r="AD99" s="16"/>
      <c r="AF99" s="195"/>
    </row>
    <row r="100" spans="2:32">
      <c r="B100" s="37"/>
      <c r="C100" s="36">
        <v>13</v>
      </c>
      <c r="D100" s="202" t="s">
        <v>4</v>
      </c>
      <c r="E100" s="202"/>
      <c r="F100" s="13">
        <v>0</v>
      </c>
      <c r="G100" s="12" t="s">
        <v>16</v>
      </c>
      <c r="H100" s="12" t="s">
        <v>16</v>
      </c>
      <c r="I100" s="12" t="s">
        <v>16</v>
      </c>
      <c r="J100" s="12" t="s">
        <v>16</v>
      </c>
      <c r="K100" s="13"/>
      <c r="L100" s="13"/>
      <c r="M100" s="13"/>
      <c r="N100" s="13"/>
      <c r="O100" s="13"/>
      <c r="P100" s="13"/>
      <c r="R100" s="53" t="s">
        <v>23</v>
      </c>
      <c r="S100" s="34">
        <v>13</v>
      </c>
      <c r="T100" s="52">
        <v>0</v>
      </c>
      <c r="U100" s="58" t="e">
        <f t="shared" si="7"/>
        <v>#DIV/0!</v>
      </c>
      <c r="V100" s="57" t="e">
        <f t="shared" si="8"/>
        <v>#DIV/0!</v>
      </c>
      <c r="W100" s="29" t="e">
        <f t="shared" si="9"/>
        <v>#DIV/0!</v>
      </c>
      <c r="X100" s="207" t="s">
        <v>37</v>
      </c>
      <c r="Y100" s="230"/>
      <c r="Z100" s="211" t="s">
        <v>38</v>
      </c>
      <c r="AA100" s="212"/>
      <c r="AB100" s="29"/>
      <c r="AC100" s="29"/>
      <c r="AD100" s="49"/>
    </row>
    <row r="101" spans="2:32">
      <c r="B101" s="37"/>
      <c r="C101" s="36"/>
      <c r="D101" s="203"/>
      <c r="E101" s="203"/>
      <c r="F101" s="13">
        <v>8</v>
      </c>
      <c r="G101" s="13">
        <v>211.84</v>
      </c>
      <c r="H101" s="13">
        <v>172.71999999999997</v>
      </c>
      <c r="I101" s="13">
        <v>187.06</v>
      </c>
      <c r="J101" s="13">
        <v>178.4</v>
      </c>
      <c r="K101" s="13"/>
      <c r="L101" s="13"/>
      <c r="M101" s="13"/>
      <c r="N101" s="13"/>
      <c r="O101" s="13"/>
      <c r="P101" s="13"/>
      <c r="R101" s="53"/>
      <c r="S101" s="34"/>
      <c r="T101" s="52">
        <v>8</v>
      </c>
      <c r="U101" s="51">
        <f t="shared" si="7"/>
        <v>187.50499999999997</v>
      </c>
      <c r="V101" s="50">
        <f t="shared" si="8"/>
        <v>17.261590309122745</v>
      </c>
      <c r="W101" s="49">
        <f t="shared" si="9"/>
        <v>8.6307951545613726</v>
      </c>
      <c r="X101" s="207"/>
      <c r="Y101" s="230"/>
      <c r="Z101" s="211"/>
      <c r="AA101" s="212"/>
      <c r="AB101" s="29">
        <f>W101/U101*100</f>
        <v>4.6029680032859783</v>
      </c>
      <c r="AC101" s="29"/>
      <c r="AD101" s="29"/>
    </row>
    <row r="102" spans="2:32">
      <c r="B102" s="37"/>
      <c r="C102" s="36"/>
      <c r="D102" s="203"/>
      <c r="E102" s="203"/>
      <c r="F102" s="13">
        <v>24</v>
      </c>
      <c r="G102" s="13">
        <v>1285.79</v>
      </c>
      <c r="H102" s="13">
        <v>1091.78</v>
      </c>
      <c r="I102" s="13">
        <v>940.86</v>
      </c>
      <c r="J102" s="13">
        <v>1494.6100000000001</v>
      </c>
      <c r="K102" s="13"/>
      <c r="L102" s="13"/>
      <c r="M102" s="13"/>
      <c r="N102" s="13"/>
      <c r="O102" s="13"/>
      <c r="P102" s="13"/>
      <c r="R102" s="53"/>
      <c r="S102" s="34"/>
      <c r="T102" s="52">
        <v>24</v>
      </c>
      <c r="U102" s="51">
        <f t="shared" si="7"/>
        <v>1203.26</v>
      </c>
      <c r="V102" s="50">
        <f t="shared" si="8"/>
        <v>240.12328347469094</v>
      </c>
      <c r="W102" s="49">
        <f t="shared" si="9"/>
        <v>120.06164173734547</v>
      </c>
      <c r="X102" s="207"/>
      <c r="Y102" s="230"/>
      <c r="Z102" s="211"/>
      <c r="AA102" s="212"/>
      <c r="AB102" s="29">
        <f>W102/U102*100</f>
        <v>9.9780298304061859</v>
      </c>
      <c r="AC102" s="29"/>
      <c r="AD102" s="29"/>
    </row>
    <row r="103" spans="2:32">
      <c r="B103" s="37"/>
      <c r="C103" s="36"/>
      <c r="D103" s="203"/>
      <c r="E103" s="203"/>
      <c r="F103" s="13">
        <v>48</v>
      </c>
      <c r="G103" s="13">
        <v>1753.0600000000002</v>
      </c>
      <c r="H103" s="13">
        <v>2212.94</v>
      </c>
      <c r="I103" s="13">
        <v>1992.56</v>
      </c>
      <c r="J103" s="13">
        <v>2371.38</v>
      </c>
      <c r="K103" s="13"/>
      <c r="L103" s="13"/>
      <c r="M103" s="13"/>
      <c r="N103" s="13"/>
      <c r="O103" s="13"/>
      <c r="P103" s="13"/>
      <c r="R103" s="53"/>
      <c r="S103" s="34"/>
      <c r="T103" s="52">
        <v>48</v>
      </c>
      <c r="U103" s="56">
        <f t="shared" si="7"/>
        <v>2082.4849999999997</v>
      </c>
      <c r="V103" s="55">
        <f t="shared" si="8"/>
        <v>269.00196052569697</v>
      </c>
      <c r="W103" s="54">
        <f t="shared" si="9"/>
        <v>134.50098026284849</v>
      </c>
      <c r="X103" s="207"/>
      <c r="Y103" s="230"/>
      <c r="Z103" s="211"/>
      <c r="AA103" s="212"/>
      <c r="AB103" s="29">
        <f>W103/U103*100</f>
        <v>6.4586770259016753</v>
      </c>
      <c r="AC103" s="29"/>
      <c r="AD103" s="29"/>
    </row>
    <row r="104" spans="2:32" ht="16" thickBot="1">
      <c r="B104" s="37"/>
      <c r="C104" s="26"/>
      <c r="D104" s="203"/>
      <c r="E104" s="203"/>
      <c r="F104" s="13">
        <v>72</v>
      </c>
      <c r="G104" s="13">
        <v>2936.14</v>
      </c>
      <c r="H104" s="13">
        <v>2327.2800000000002</v>
      </c>
      <c r="I104" s="13">
        <v>2280.7400000000002</v>
      </c>
      <c r="J104" s="13">
        <v>2768.3999999999996</v>
      </c>
      <c r="K104" s="13"/>
      <c r="L104" s="13"/>
      <c r="M104" s="13"/>
      <c r="N104" s="13"/>
      <c r="O104" s="13"/>
      <c r="P104" s="13"/>
      <c r="R104" s="53"/>
      <c r="S104" s="34"/>
      <c r="T104" s="52">
        <v>72</v>
      </c>
      <c r="U104" s="51">
        <f t="shared" si="7"/>
        <v>2578.14</v>
      </c>
      <c r="V104" s="50">
        <f t="shared" si="8"/>
        <v>324.41761522252051</v>
      </c>
      <c r="W104" s="49">
        <f t="shared" si="9"/>
        <v>162.20880761126026</v>
      </c>
      <c r="X104" s="207"/>
      <c r="Y104" s="230"/>
      <c r="Z104" s="211"/>
      <c r="AA104" s="212"/>
      <c r="AB104" s="29">
        <f>W104/U104*100</f>
        <v>6.2916989617034087</v>
      </c>
      <c r="AC104" s="29"/>
      <c r="AD104" s="48"/>
    </row>
    <row r="105" spans="2:32" ht="15" customHeight="1">
      <c r="B105" s="37"/>
      <c r="C105" s="36">
        <v>13</v>
      </c>
      <c r="D105" s="202" t="s">
        <v>2</v>
      </c>
      <c r="E105" s="202"/>
      <c r="F105" s="13">
        <v>0</v>
      </c>
      <c r="G105" s="12" t="s">
        <v>16</v>
      </c>
      <c r="H105" s="12" t="s">
        <v>16</v>
      </c>
      <c r="I105" s="12" t="s">
        <v>16</v>
      </c>
      <c r="J105" s="12" t="s">
        <v>16</v>
      </c>
      <c r="K105" s="13"/>
      <c r="L105" s="13"/>
      <c r="M105" s="13"/>
      <c r="N105" s="13"/>
      <c r="O105" s="13"/>
      <c r="P105" s="13"/>
      <c r="R105" s="47" t="s">
        <v>23</v>
      </c>
      <c r="S105" s="46">
        <v>13</v>
      </c>
      <c r="T105" s="45">
        <v>0</v>
      </c>
      <c r="U105" s="44" t="e">
        <f t="shared" si="7"/>
        <v>#DIV/0!</v>
      </c>
      <c r="V105" s="43" t="e">
        <f t="shared" si="8"/>
        <v>#DIV/0!</v>
      </c>
      <c r="W105" s="42" t="e">
        <f t="shared" si="9"/>
        <v>#DIV/0!</v>
      </c>
      <c r="X105" s="213" t="s">
        <v>37</v>
      </c>
      <c r="Y105" s="229"/>
      <c r="Z105" s="217" t="s">
        <v>36</v>
      </c>
      <c r="AA105" s="218"/>
      <c r="AB105" s="42"/>
      <c r="AC105" s="41" t="e">
        <v>#DIV/0!</v>
      </c>
      <c r="AD105" s="28"/>
      <c r="AF105" s="193" t="s">
        <v>35</v>
      </c>
    </row>
    <row r="106" spans="2:32">
      <c r="B106" s="37"/>
      <c r="C106" s="36"/>
      <c r="D106" s="203"/>
      <c r="E106" s="203"/>
      <c r="F106" s="13">
        <v>8</v>
      </c>
      <c r="G106" s="12" t="s">
        <v>16</v>
      </c>
      <c r="H106" s="13">
        <v>10.206</v>
      </c>
      <c r="I106" s="13">
        <v>8.3819999999999997</v>
      </c>
      <c r="J106" s="13">
        <v>10.39</v>
      </c>
      <c r="K106" s="13"/>
      <c r="L106" s="13"/>
      <c r="M106" s="13"/>
      <c r="N106" s="13"/>
      <c r="O106" s="13"/>
      <c r="P106" s="13"/>
      <c r="R106" s="35"/>
      <c r="S106" s="34"/>
      <c r="T106" s="33">
        <v>8</v>
      </c>
      <c r="U106" s="40">
        <f t="shared" si="7"/>
        <v>9.6593333333333344</v>
      </c>
      <c r="V106" s="39">
        <f t="shared" si="8"/>
        <v>1.1100222219997824</v>
      </c>
      <c r="W106" s="38">
        <f t="shared" si="9"/>
        <v>0.64087162867804093</v>
      </c>
      <c r="X106" s="207"/>
      <c r="Y106" s="230"/>
      <c r="Z106" s="219"/>
      <c r="AA106" s="220"/>
      <c r="AB106" s="15">
        <f>W106/U106*100</f>
        <v>6.6347397544141167</v>
      </c>
      <c r="AC106" s="29">
        <v>0.64087162867804093</v>
      </c>
      <c r="AD106" s="28"/>
      <c r="AF106" s="194"/>
    </row>
    <row r="107" spans="2:32">
      <c r="B107" s="37"/>
      <c r="C107" s="36"/>
      <c r="D107" s="203"/>
      <c r="E107" s="203"/>
      <c r="F107" s="13">
        <v>24</v>
      </c>
      <c r="G107" s="13">
        <v>25.286999999999999</v>
      </c>
      <c r="H107" s="13">
        <v>34.86</v>
      </c>
      <c r="I107" s="13">
        <v>24.003</v>
      </c>
      <c r="J107" s="13">
        <v>24.731999999999999</v>
      </c>
      <c r="K107" s="13"/>
      <c r="L107" s="13"/>
      <c r="M107" s="13"/>
      <c r="N107" s="13"/>
      <c r="O107" s="13"/>
      <c r="P107" s="13"/>
      <c r="R107" s="35"/>
      <c r="S107" s="34"/>
      <c r="T107" s="33">
        <v>24</v>
      </c>
      <c r="U107" s="40">
        <f t="shared" si="7"/>
        <v>27.220500000000001</v>
      </c>
      <c r="V107" s="39">
        <f t="shared" si="8"/>
        <v>5.1200690425032347</v>
      </c>
      <c r="W107" s="38">
        <f t="shared" si="9"/>
        <v>2.5600345212516173</v>
      </c>
      <c r="X107" s="207"/>
      <c r="Y107" s="230"/>
      <c r="Z107" s="219"/>
      <c r="AA107" s="220"/>
      <c r="AB107" s="15">
        <f>W107/U107*100</f>
        <v>9.4048034431829581</v>
      </c>
      <c r="AC107" s="29">
        <v>2.5600345212516173</v>
      </c>
      <c r="AD107" s="28"/>
      <c r="AF107" s="194"/>
    </row>
    <row r="108" spans="2:32">
      <c r="B108" s="37"/>
      <c r="C108" s="36"/>
      <c r="D108" s="203"/>
      <c r="E108" s="203"/>
      <c r="F108" s="13">
        <v>48</v>
      </c>
      <c r="G108" s="13">
        <v>59.628</v>
      </c>
      <c r="H108" s="13">
        <v>77.283000000000001</v>
      </c>
      <c r="I108" s="13">
        <v>53.114999999999995</v>
      </c>
      <c r="J108" s="13">
        <v>64.551000000000002</v>
      </c>
      <c r="K108" s="13"/>
      <c r="L108" s="13"/>
      <c r="M108" s="13"/>
      <c r="N108" s="13"/>
      <c r="O108" s="13"/>
      <c r="P108" s="13"/>
      <c r="R108" s="35"/>
      <c r="S108" s="34"/>
      <c r="T108" s="33">
        <v>48</v>
      </c>
      <c r="U108" s="32">
        <f t="shared" si="7"/>
        <v>63.64425</v>
      </c>
      <c r="V108" s="31">
        <f t="shared" si="8"/>
        <v>10.227952984346372</v>
      </c>
      <c r="W108" s="30">
        <f t="shared" si="9"/>
        <v>5.1139764921731858</v>
      </c>
      <c r="X108" s="207"/>
      <c r="Y108" s="230"/>
      <c r="Z108" s="219"/>
      <c r="AA108" s="220"/>
      <c r="AB108" s="15">
        <f>W108/U108*100</f>
        <v>8.0352529759926234</v>
      </c>
      <c r="AC108" s="29">
        <v>5.1139764921731858</v>
      </c>
      <c r="AD108" s="28"/>
      <c r="AF108" s="194"/>
    </row>
    <row r="109" spans="2:32" ht="16" thickBot="1">
      <c r="B109" s="27"/>
      <c r="C109" s="26"/>
      <c r="D109" s="203"/>
      <c r="E109" s="203"/>
      <c r="F109" s="25">
        <v>72</v>
      </c>
      <c r="G109" s="25">
        <v>78.744</v>
      </c>
      <c r="H109" s="25">
        <v>125.334</v>
      </c>
      <c r="I109" s="25">
        <v>70.266000000000005</v>
      </c>
      <c r="J109" s="25">
        <v>81.707999999999998</v>
      </c>
      <c r="K109" s="25"/>
      <c r="L109" s="25"/>
      <c r="M109" s="25"/>
      <c r="N109" s="25"/>
      <c r="O109" s="25"/>
      <c r="P109" s="25"/>
      <c r="R109" s="24"/>
      <c r="S109" s="23"/>
      <c r="T109" s="22">
        <v>72</v>
      </c>
      <c r="U109" s="21">
        <f t="shared" si="7"/>
        <v>89.013000000000005</v>
      </c>
      <c r="V109" s="20">
        <f t="shared" si="8"/>
        <v>24.694671732987246</v>
      </c>
      <c r="W109" s="19">
        <f t="shared" si="9"/>
        <v>12.347335866493623</v>
      </c>
      <c r="X109" s="215"/>
      <c r="Y109" s="231"/>
      <c r="Z109" s="221"/>
      <c r="AA109" s="222"/>
      <c r="AB109" s="18">
        <f>W109/U109*100</f>
        <v>13.871384928598768</v>
      </c>
      <c r="AC109" s="17">
        <v>12.347335866493623</v>
      </c>
      <c r="AD109" s="16"/>
      <c r="AF109" s="195"/>
    </row>
    <row r="110" spans="2:32">
      <c r="AB110" s="15">
        <f>AVERAGE(AB106:AB109)</f>
        <v>9.4865452755471171</v>
      </c>
    </row>
    <row r="111" spans="2:32">
      <c r="B111" t="s">
        <v>34</v>
      </c>
    </row>
    <row r="168" spans="4:4">
      <c r="D168" t="s">
        <v>33</v>
      </c>
    </row>
    <row r="224" spans="4:4">
      <c r="D224" t="s">
        <v>32</v>
      </c>
    </row>
    <row r="281" spans="2:19" ht="24">
      <c r="B281" s="9" t="s">
        <v>31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2:19">
      <c r="B282" t="s">
        <v>30</v>
      </c>
    </row>
    <row r="283" spans="2:19">
      <c r="B283" s="256" t="s">
        <v>29</v>
      </c>
      <c r="C283" s="256" t="s">
        <v>10</v>
      </c>
      <c r="D283" s="256" t="s">
        <v>8</v>
      </c>
      <c r="E283" s="258" t="s">
        <v>12</v>
      </c>
      <c r="F283" s="258"/>
      <c r="G283" s="259" t="s">
        <v>28</v>
      </c>
      <c r="H283" s="261" t="s">
        <v>11</v>
      </c>
      <c r="I283" s="261"/>
      <c r="J283" s="261"/>
      <c r="K283" s="261"/>
      <c r="L283" s="261"/>
      <c r="M283" s="261"/>
      <c r="N283" s="261"/>
      <c r="O283" s="261"/>
      <c r="P283" s="261"/>
      <c r="Q283" s="261"/>
      <c r="R283" s="261"/>
      <c r="S283" s="261"/>
    </row>
    <row r="284" spans="2:19">
      <c r="B284" s="257"/>
      <c r="C284" s="257"/>
      <c r="D284" s="257"/>
      <c r="E284" s="262" t="s">
        <v>9</v>
      </c>
      <c r="F284" s="262"/>
      <c r="G284" s="260"/>
      <c r="H284" s="6">
        <v>1</v>
      </c>
      <c r="I284" s="6">
        <v>2</v>
      </c>
      <c r="J284" s="6">
        <v>3</v>
      </c>
      <c r="K284" s="6">
        <v>4</v>
      </c>
      <c r="L284" s="6">
        <v>5</v>
      </c>
      <c r="M284" s="5">
        <v>6</v>
      </c>
      <c r="N284" s="5">
        <v>7</v>
      </c>
      <c r="O284" s="5">
        <v>8</v>
      </c>
      <c r="P284" s="5">
        <v>9</v>
      </c>
      <c r="Q284" s="5">
        <v>10</v>
      </c>
      <c r="R284" s="5">
        <v>11</v>
      </c>
      <c r="S284" s="5">
        <v>12</v>
      </c>
    </row>
    <row r="285" spans="2:19">
      <c r="B285" s="198" t="s">
        <v>21</v>
      </c>
      <c r="C285" s="263" t="s">
        <v>26</v>
      </c>
      <c r="D285" s="265">
        <v>0</v>
      </c>
      <c r="E285" s="202" t="s">
        <v>27</v>
      </c>
      <c r="F285" s="202"/>
      <c r="G285" s="13" t="s">
        <v>18</v>
      </c>
      <c r="H285" s="11">
        <v>3.9929999999999999</v>
      </c>
      <c r="I285" s="11">
        <v>2.8730000000000002</v>
      </c>
      <c r="J285" s="11">
        <v>4.0439999999999996</v>
      </c>
      <c r="K285" s="11">
        <v>6.1660000000000004</v>
      </c>
      <c r="L285" s="11">
        <v>3.984</v>
      </c>
      <c r="M285" s="11">
        <v>4.5709999999999997</v>
      </c>
      <c r="N285" s="11">
        <v>3.677</v>
      </c>
      <c r="O285" s="11">
        <v>4.6130000000000004</v>
      </c>
      <c r="P285" s="11">
        <v>4.8550000000000004</v>
      </c>
      <c r="Q285" s="11">
        <v>3.4449999999999998</v>
      </c>
      <c r="R285" s="12" t="s">
        <v>16</v>
      </c>
      <c r="S285" s="11">
        <v>4.78</v>
      </c>
    </row>
    <row r="286" spans="2:19">
      <c r="B286" s="199"/>
      <c r="C286" s="264"/>
      <c r="D286" s="266"/>
      <c r="E286" s="203"/>
      <c r="F286" s="203"/>
      <c r="G286" s="13" t="s">
        <v>17</v>
      </c>
      <c r="H286" s="11">
        <v>106.60899999999999</v>
      </c>
      <c r="I286" s="11">
        <v>133.30199999999999</v>
      </c>
      <c r="J286" s="11">
        <v>160.69200000000001</v>
      </c>
      <c r="K286" s="11">
        <v>191.42400000000001</v>
      </c>
      <c r="L286" s="11">
        <v>208.209</v>
      </c>
      <c r="M286" s="11">
        <v>205.70400000000001</v>
      </c>
      <c r="N286" s="11">
        <v>161.35599999999999</v>
      </c>
      <c r="O286" s="11">
        <v>199.65700000000001</v>
      </c>
      <c r="P286" s="11">
        <v>119.70699999999999</v>
      </c>
      <c r="Q286" s="11">
        <v>179.03800000000001</v>
      </c>
      <c r="R286" s="11">
        <v>146.62</v>
      </c>
      <c r="S286" s="11">
        <v>132.22999999999999</v>
      </c>
    </row>
    <row r="287" spans="2:19">
      <c r="B287" s="198" t="s">
        <v>21</v>
      </c>
      <c r="C287" s="263" t="s">
        <v>26</v>
      </c>
      <c r="D287" s="265">
        <v>16</v>
      </c>
      <c r="E287" s="202" t="s">
        <v>27</v>
      </c>
      <c r="F287" s="202"/>
      <c r="G287" s="13" t="s">
        <v>18</v>
      </c>
      <c r="H287" s="12" t="s">
        <v>16</v>
      </c>
      <c r="I287" s="12" t="s">
        <v>16</v>
      </c>
      <c r="J287" s="12" t="s">
        <v>16</v>
      </c>
      <c r="K287" s="12" t="s">
        <v>16</v>
      </c>
      <c r="L287" s="12" t="s">
        <v>16</v>
      </c>
      <c r="M287" s="12" t="s">
        <v>16</v>
      </c>
      <c r="N287" s="12" t="s">
        <v>16</v>
      </c>
      <c r="O287" s="11">
        <v>3.1717791411042948</v>
      </c>
      <c r="P287" s="12" t="s">
        <v>16</v>
      </c>
      <c r="Q287" s="12" t="s">
        <v>16</v>
      </c>
      <c r="R287" s="11"/>
      <c r="S287" s="11"/>
    </row>
    <row r="288" spans="2:19">
      <c r="B288" s="199"/>
      <c r="C288" s="264"/>
      <c r="D288" s="266"/>
      <c r="E288" s="203"/>
      <c r="F288" s="203"/>
      <c r="G288" s="13" t="s">
        <v>17</v>
      </c>
      <c r="H288" s="11">
        <v>72.312883435582819</v>
      </c>
      <c r="I288" s="11">
        <v>181.84399999999999</v>
      </c>
      <c r="J288" s="11">
        <v>172.239</v>
      </c>
      <c r="K288" s="11">
        <v>160.74600000000001</v>
      </c>
      <c r="L288" s="11">
        <v>130.958</v>
      </c>
      <c r="M288" s="11">
        <v>139.249</v>
      </c>
      <c r="N288" s="11">
        <v>164.46799999999999</v>
      </c>
      <c r="O288" s="11">
        <v>81.075999999999993</v>
      </c>
      <c r="P288" s="11">
        <v>165.67500000000001</v>
      </c>
      <c r="Q288" s="11">
        <v>132.482</v>
      </c>
      <c r="R288" s="11"/>
      <c r="S288" s="11"/>
    </row>
    <row r="289" spans="2:19">
      <c r="B289" s="198" t="s">
        <v>23</v>
      </c>
      <c r="C289" s="263" t="s">
        <v>26</v>
      </c>
      <c r="D289" s="265">
        <v>16</v>
      </c>
      <c r="E289" s="202" t="s">
        <v>25</v>
      </c>
      <c r="F289" s="202"/>
      <c r="G289" s="13" t="s">
        <v>18</v>
      </c>
      <c r="H289" s="12" t="s">
        <v>16</v>
      </c>
      <c r="I289" s="11">
        <v>9.2453987730061353</v>
      </c>
      <c r="J289" s="11">
        <v>3.9693251533742338</v>
      </c>
      <c r="K289" s="11">
        <v>7.0981595092024543</v>
      </c>
      <c r="L289" s="11">
        <v>10.656441717791411</v>
      </c>
      <c r="M289" s="11">
        <v>7.0368098159509209</v>
      </c>
      <c r="N289" s="11">
        <v>8.6932515337423322</v>
      </c>
      <c r="O289" s="11"/>
      <c r="P289" s="11"/>
      <c r="Q289" s="11"/>
      <c r="R289" s="11"/>
      <c r="S289" s="11"/>
    </row>
    <row r="290" spans="2:19">
      <c r="B290" s="200"/>
      <c r="C290" s="264"/>
      <c r="D290" s="266"/>
      <c r="E290" s="204"/>
      <c r="F290" s="204"/>
      <c r="G290" s="13" t="s">
        <v>17</v>
      </c>
      <c r="H290" s="11">
        <v>22.803680981595097</v>
      </c>
      <c r="I290" s="11">
        <v>25.564417177914113</v>
      </c>
      <c r="J290" s="11">
        <v>20.533742331288344</v>
      </c>
      <c r="K290" s="11">
        <v>23.110429447852766</v>
      </c>
      <c r="L290" s="11">
        <v>14.030674846625768</v>
      </c>
      <c r="M290" s="11">
        <v>29.797546012269944</v>
      </c>
      <c r="N290" s="11">
        <v>36.423312883435585</v>
      </c>
      <c r="O290" s="11"/>
      <c r="P290" s="11"/>
      <c r="Q290" s="11"/>
      <c r="R290" s="11"/>
      <c r="S290" s="11"/>
    </row>
    <row r="291" spans="2:19">
      <c r="B291" s="198" t="s">
        <v>23</v>
      </c>
      <c r="C291" s="263" t="s">
        <v>26</v>
      </c>
      <c r="D291" s="265">
        <v>16</v>
      </c>
      <c r="E291" s="202" t="s">
        <v>24</v>
      </c>
      <c r="F291" s="202"/>
      <c r="G291" s="13" t="s">
        <v>18</v>
      </c>
      <c r="H291" s="12" t="s">
        <v>16</v>
      </c>
      <c r="I291" s="12" t="s">
        <v>16</v>
      </c>
      <c r="J291" s="12" t="s">
        <v>16</v>
      </c>
      <c r="K291" s="11">
        <v>4.0920245398773014</v>
      </c>
      <c r="L291" s="12" t="s">
        <v>16</v>
      </c>
      <c r="M291" s="11"/>
      <c r="N291" s="10"/>
      <c r="O291" s="10"/>
      <c r="P291" s="10"/>
      <c r="Q291" s="10"/>
      <c r="R291" s="10"/>
      <c r="S291" s="11"/>
    </row>
    <row r="292" spans="2:19">
      <c r="B292" s="200"/>
      <c r="C292" s="264"/>
      <c r="D292" s="266"/>
      <c r="E292" s="204"/>
      <c r="F292" s="204"/>
      <c r="G292" s="13" t="s">
        <v>17</v>
      </c>
      <c r="H292" s="14">
        <v>60.226993865030678</v>
      </c>
      <c r="I292" s="14">
        <v>54.153374233128844</v>
      </c>
      <c r="J292" s="14">
        <v>19.981595092024545</v>
      </c>
      <c r="K292" s="14">
        <v>16.055214723926383</v>
      </c>
      <c r="L292" s="14">
        <v>36.177914110429448</v>
      </c>
      <c r="M292" s="11"/>
      <c r="N292" s="11"/>
      <c r="O292" s="11"/>
      <c r="P292" s="11"/>
      <c r="Q292" s="11"/>
      <c r="R292" s="11"/>
      <c r="S292" s="11"/>
    </row>
    <row r="293" spans="2:19">
      <c r="B293" s="198" t="s">
        <v>23</v>
      </c>
      <c r="C293" s="263" t="s">
        <v>26</v>
      </c>
      <c r="D293" s="265">
        <v>16</v>
      </c>
      <c r="E293" s="202" t="s">
        <v>22</v>
      </c>
      <c r="F293" s="202"/>
      <c r="G293" s="13" t="s">
        <v>18</v>
      </c>
      <c r="H293" s="12" t="s">
        <v>16</v>
      </c>
      <c r="I293" s="12" t="s">
        <v>16</v>
      </c>
      <c r="J293" s="12" t="s">
        <v>16</v>
      </c>
      <c r="K293" s="12" t="s">
        <v>16</v>
      </c>
      <c r="L293" s="12" t="s">
        <v>16</v>
      </c>
      <c r="M293" s="12" t="s">
        <v>16</v>
      </c>
      <c r="N293" s="12" t="s">
        <v>16</v>
      </c>
      <c r="O293" s="12" t="s">
        <v>16</v>
      </c>
      <c r="P293" s="12" t="s">
        <v>16</v>
      </c>
      <c r="Q293" s="11">
        <v>2.8036809815950923</v>
      </c>
      <c r="R293" s="11"/>
      <c r="S293" s="11"/>
    </row>
    <row r="294" spans="2:19">
      <c r="B294" s="200"/>
      <c r="C294" s="264"/>
      <c r="D294" s="266"/>
      <c r="E294" s="204"/>
      <c r="F294" s="204"/>
      <c r="G294" s="13" t="s">
        <v>17</v>
      </c>
      <c r="H294" s="11">
        <v>162.00700000000001</v>
      </c>
      <c r="I294" s="11">
        <v>87.293000000000006</v>
      </c>
      <c r="J294" s="11">
        <v>90.712000000000003</v>
      </c>
      <c r="K294" s="11">
        <v>101.73099999999999</v>
      </c>
      <c r="L294" s="11">
        <v>92.998000000000005</v>
      </c>
      <c r="M294" s="11">
        <v>59.184049079754608</v>
      </c>
      <c r="N294" s="11">
        <v>56.730061349693251</v>
      </c>
      <c r="O294" s="11">
        <v>20.472392638036812</v>
      </c>
      <c r="P294" s="11">
        <v>46.177914110429455</v>
      </c>
      <c r="Q294" s="11">
        <v>121.703</v>
      </c>
      <c r="R294" s="11"/>
      <c r="S294" s="11"/>
    </row>
    <row r="295" spans="2:19">
      <c r="B295" s="198" t="s">
        <v>23</v>
      </c>
      <c r="C295" s="263" t="s">
        <v>26</v>
      </c>
      <c r="D295" s="265">
        <v>16</v>
      </c>
      <c r="E295" s="202" t="s">
        <v>19</v>
      </c>
      <c r="F295" s="202"/>
      <c r="G295" s="13" t="s">
        <v>18</v>
      </c>
      <c r="H295" s="12" t="s">
        <v>16</v>
      </c>
      <c r="I295" s="12" t="s">
        <v>16</v>
      </c>
      <c r="J295" s="12" t="s">
        <v>16</v>
      </c>
      <c r="K295" s="12" t="s">
        <v>16</v>
      </c>
      <c r="L295" s="11"/>
      <c r="M295" s="11"/>
      <c r="N295" s="11"/>
      <c r="O295" s="11"/>
      <c r="P295" s="11"/>
      <c r="Q295" s="11"/>
      <c r="R295" s="11"/>
      <c r="S295" s="11"/>
    </row>
    <row r="296" spans="2:19">
      <c r="B296" s="200"/>
      <c r="C296" s="264"/>
      <c r="D296" s="266"/>
      <c r="E296" s="204"/>
      <c r="F296" s="204"/>
      <c r="G296" s="13" t="s">
        <v>17</v>
      </c>
      <c r="H296" s="14">
        <v>3.5398773006134969</v>
      </c>
      <c r="I296" s="14">
        <v>7.0368098159509209</v>
      </c>
      <c r="J296" s="14">
        <v>5.1963190184049086</v>
      </c>
      <c r="K296" s="14">
        <v>5.7484662576687127</v>
      </c>
      <c r="L296" s="11"/>
      <c r="M296" s="11"/>
      <c r="N296" s="11"/>
      <c r="O296" s="11"/>
      <c r="P296" s="11"/>
      <c r="Q296" s="11"/>
      <c r="R296" s="11"/>
      <c r="S296" s="11"/>
    </row>
    <row r="297" spans="2:19">
      <c r="B297" s="198" t="s">
        <v>23</v>
      </c>
      <c r="C297" s="267" t="s">
        <v>20</v>
      </c>
      <c r="D297" s="265">
        <v>16</v>
      </c>
      <c r="E297" s="202" t="s">
        <v>25</v>
      </c>
      <c r="F297" s="202"/>
      <c r="G297" s="13" t="s">
        <v>18</v>
      </c>
      <c r="H297" s="11">
        <v>5.9532163742690054</v>
      </c>
      <c r="I297" s="12" t="s">
        <v>16</v>
      </c>
      <c r="J297" s="11">
        <v>10.514619883040936</v>
      </c>
      <c r="K297" s="11">
        <v>4.7836257309941521</v>
      </c>
      <c r="L297" s="11">
        <v>5.4269005847953213</v>
      </c>
      <c r="M297" s="11">
        <v>8.526315789473685</v>
      </c>
      <c r="N297" s="11">
        <v>6.7134502923976607</v>
      </c>
      <c r="O297" s="11">
        <v>7.4736842105263168</v>
      </c>
      <c r="P297" s="11">
        <v>4.4327485380116949</v>
      </c>
      <c r="Q297" s="11">
        <v>5.5438596491228065</v>
      </c>
      <c r="R297" s="11">
        <v>6.128654970760234</v>
      </c>
      <c r="S297" s="11"/>
    </row>
    <row r="298" spans="2:19">
      <c r="B298" s="200"/>
      <c r="C298" s="268"/>
      <c r="D298" s="266"/>
      <c r="E298" s="204"/>
      <c r="F298" s="204"/>
      <c r="G298" s="13" t="s">
        <v>17</v>
      </c>
      <c r="H298" s="11">
        <v>127.91925465838509</v>
      </c>
      <c r="I298" s="11">
        <v>126.41800000000001</v>
      </c>
      <c r="J298" s="11">
        <v>152.95500000000001</v>
      </c>
      <c r="K298" s="11">
        <v>181.11600000000001</v>
      </c>
      <c r="L298" s="11">
        <v>199.54599999999999</v>
      </c>
      <c r="M298" s="11">
        <v>181.96100000000001</v>
      </c>
      <c r="N298" s="11">
        <v>159.85499999999999</v>
      </c>
      <c r="O298" s="11">
        <v>185.80500000000001</v>
      </c>
      <c r="P298" s="11">
        <v>154.62700000000001</v>
      </c>
      <c r="Q298" s="11">
        <v>149.404</v>
      </c>
      <c r="R298" s="11">
        <v>179.583</v>
      </c>
      <c r="S298" s="11"/>
    </row>
    <row r="299" spans="2:19">
      <c r="B299" s="198" t="s">
        <v>23</v>
      </c>
      <c r="C299" s="267" t="s">
        <v>20</v>
      </c>
      <c r="D299" s="265">
        <v>16</v>
      </c>
      <c r="E299" s="202" t="s">
        <v>24</v>
      </c>
      <c r="F299" s="202"/>
      <c r="G299" s="13" t="s">
        <v>18</v>
      </c>
      <c r="H299" s="12" t="s">
        <v>16</v>
      </c>
      <c r="I299" s="12" t="s">
        <v>16</v>
      </c>
      <c r="J299" s="11">
        <v>9.5789473684210531</v>
      </c>
      <c r="K299" s="12" t="s">
        <v>16</v>
      </c>
      <c r="L299" s="12" t="s">
        <v>16</v>
      </c>
      <c r="M299" s="12" t="s">
        <v>16</v>
      </c>
      <c r="N299" s="12" t="s">
        <v>16</v>
      </c>
      <c r="O299" s="12" t="s">
        <v>16</v>
      </c>
      <c r="P299" s="12" t="s">
        <v>16</v>
      </c>
      <c r="Q299" s="12" t="s">
        <v>16</v>
      </c>
      <c r="R299" s="12" t="s">
        <v>16</v>
      </c>
      <c r="S299" s="11"/>
    </row>
    <row r="300" spans="2:19">
      <c r="B300" s="200"/>
      <c r="C300" s="268"/>
      <c r="D300" s="266"/>
      <c r="E300" s="204"/>
      <c r="F300" s="204"/>
      <c r="G300" s="13" t="s">
        <v>17</v>
      </c>
      <c r="H300" s="11">
        <v>24.689440993788818</v>
      </c>
      <c r="I300" s="11">
        <v>30.341614906832298</v>
      </c>
      <c r="J300" s="11">
        <v>25.93167701863354</v>
      </c>
      <c r="K300" s="11">
        <v>38.354037267080741</v>
      </c>
      <c r="L300" s="11">
        <v>12.639751552795031</v>
      </c>
      <c r="M300" s="11">
        <v>41.70807453416149</v>
      </c>
      <c r="N300" s="11">
        <v>30.838509316770185</v>
      </c>
      <c r="O300" s="11">
        <v>44.254658385093173</v>
      </c>
      <c r="P300" s="11">
        <v>32.639751552795026</v>
      </c>
      <c r="Q300" s="11">
        <v>12.763975155279505</v>
      </c>
      <c r="R300" s="11">
        <v>31.708074534161494</v>
      </c>
      <c r="S300" s="10"/>
    </row>
    <row r="301" spans="2:19">
      <c r="B301" s="198" t="s">
        <v>23</v>
      </c>
      <c r="C301" s="267" t="s">
        <v>20</v>
      </c>
      <c r="D301" s="265">
        <v>16</v>
      </c>
      <c r="E301" s="202" t="s">
        <v>22</v>
      </c>
      <c r="F301" s="202"/>
      <c r="G301" s="13" t="s">
        <v>18</v>
      </c>
      <c r="H301" s="11">
        <v>10.280701754385966</v>
      </c>
      <c r="I301" s="11">
        <v>9.7543859649122808</v>
      </c>
      <c r="J301" s="11">
        <v>5.4853801169590639</v>
      </c>
      <c r="K301" s="11">
        <v>5.4853801169590639</v>
      </c>
      <c r="L301" s="11">
        <v>9.0526315789473699</v>
      </c>
      <c r="M301" s="11">
        <v>8.2923976608187129</v>
      </c>
      <c r="N301" s="11">
        <v>4.6666666666666661</v>
      </c>
      <c r="O301" s="11">
        <v>8.1169590643274852</v>
      </c>
      <c r="P301" s="11">
        <v>4.6666666666666661</v>
      </c>
      <c r="Q301" s="11">
        <v>5.0175438596491224</v>
      </c>
      <c r="R301" s="11">
        <v>6.128654970760234</v>
      </c>
      <c r="S301" s="10"/>
    </row>
    <row r="302" spans="2:19">
      <c r="B302" s="200"/>
      <c r="C302" s="268"/>
      <c r="D302" s="266"/>
      <c r="E302" s="204"/>
      <c r="F302" s="204"/>
      <c r="G302" s="13" t="s">
        <v>17</v>
      </c>
      <c r="H302" s="11">
        <v>275.94</v>
      </c>
      <c r="I302" s="11">
        <v>169.39499999999998</v>
      </c>
      <c r="J302" s="11">
        <v>189.77</v>
      </c>
      <c r="K302" s="11">
        <v>289.11500000000001</v>
      </c>
      <c r="L302" s="11">
        <v>241.255</v>
      </c>
      <c r="M302" s="11">
        <v>219.435</v>
      </c>
      <c r="N302" s="11">
        <v>400.84000000000003</v>
      </c>
      <c r="O302" s="11">
        <v>316.88499999999999</v>
      </c>
      <c r="P302" s="11">
        <v>262.48</v>
      </c>
      <c r="Q302" s="11">
        <v>201.67500000000001</v>
      </c>
      <c r="R302" s="11">
        <v>226.49</v>
      </c>
      <c r="S302" s="10"/>
    </row>
    <row r="303" spans="2:19">
      <c r="B303" s="198" t="s">
        <v>23</v>
      </c>
      <c r="C303" s="267" t="s">
        <v>20</v>
      </c>
      <c r="D303" s="265">
        <v>16</v>
      </c>
      <c r="E303" s="202" t="s">
        <v>19</v>
      </c>
      <c r="F303" s="202"/>
      <c r="G303" s="13" t="s">
        <v>18</v>
      </c>
      <c r="H303" s="12" t="s">
        <v>16</v>
      </c>
      <c r="I303" s="12" t="s">
        <v>16</v>
      </c>
      <c r="J303" s="12" t="s">
        <v>16</v>
      </c>
      <c r="K303" s="12" t="s">
        <v>16</v>
      </c>
      <c r="L303" s="12" t="s">
        <v>16</v>
      </c>
      <c r="M303" s="12" t="s">
        <v>16</v>
      </c>
      <c r="N303" s="12" t="s">
        <v>16</v>
      </c>
      <c r="O303" s="12" t="s">
        <v>16</v>
      </c>
      <c r="P303" s="12" t="s">
        <v>16</v>
      </c>
      <c r="Q303" s="12" t="s">
        <v>16</v>
      </c>
      <c r="R303" s="11">
        <v>0.74853801169590639</v>
      </c>
      <c r="S303" s="10"/>
    </row>
    <row r="304" spans="2:19">
      <c r="B304" s="200"/>
      <c r="C304" s="268"/>
      <c r="D304" s="266"/>
      <c r="E304" s="204"/>
      <c r="F304" s="204"/>
      <c r="G304" s="13" t="s">
        <v>17</v>
      </c>
      <c r="H304" s="11">
        <v>16.925465838509318</v>
      </c>
      <c r="I304" s="11">
        <v>16.987577639751553</v>
      </c>
      <c r="J304" s="11">
        <v>32.080745341614914</v>
      </c>
      <c r="K304" s="11">
        <v>13.63354037267081</v>
      </c>
      <c r="L304" s="11">
        <v>15.186335403726709</v>
      </c>
      <c r="M304" s="11">
        <v>22.63975155279503</v>
      </c>
      <c r="N304" s="11">
        <v>10.590062111801242</v>
      </c>
      <c r="O304" s="11">
        <v>21.956521739130434</v>
      </c>
      <c r="P304" s="11">
        <v>17.546583850931679</v>
      </c>
      <c r="Q304" s="11">
        <v>15.372670807453416</v>
      </c>
      <c r="R304" s="11">
        <v>25.186335403726705</v>
      </c>
      <c r="S304" s="10"/>
    </row>
    <row r="305" spans="2:19">
      <c r="B305" s="198" t="s">
        <v>21</v>
      </c>
      <c r="C305" s="267" t="s">
        <v>20</v>
      </c>
      <c r="D305" s="265">
        <v>16</v>
      </c>
      <c r="E305" s="202" t="s">
        <v>22</v>
      </c>
      <c r="F305" s="202"/>
      <c r="G305" s="13" t="s">
        <v>18</v>
      </c>
      <c r="H305" s="12" t="s">
        <v>16</v>
      </c>
      <c r="I305" s="12" t="s">
        <v>16</v>
      </c>
      <c r="J305" s="12" t="s">
        <v>16</v>
      </c>
      <c r="K305" s="12" t="s">
        <v>16</v>
      </c>
      <c r="L305" s="12" t="s">
        <v>16</v>
      </c>
      <c r="M305" s="12" t="s">
        <v>16</v>
      </c>
      <c r="N305" s="12" t="s">
        <v>16</v>
      </c>
      <c r="O305" s="12" t="s">
        <v>16</v>
      </c>
      <c r="P305" s="11">
        <v>3.3216374269005851</v>
      </c>
      <c r="Q305" s="11">
        <v>4.0818713450292394</v>
      </c>
      <c r="R305" s="12" t="s">
        <v>16</v>
      </c>
      <c r="S305" s="10"/>
    </row>
    <row r="306" spans="2:19">
      <c r="B306" s="200"/>
      <c r="C306" s="268"/>
      <c r="D306" s="266"/>
      <c r="E306" s="204"/>
      <c r="F306" s="204"/>
      <c r="G306" s="13" t="s">
        <v>17</v>
      </c>
      <c r="H306" s="11">
        <v>49.037267080745345</v>
      </c>
      <c r="I306" s="11">
        <v>24.565217391304348</v>
      </c>
      <c r="J306" s="11">
        <v>41.70807453416149</v>
      </c>
      <c r="K306" s="11">
        <v>81.956521739130437</v>
      </c>
      <c r="L306" s="11">
        <v>71.58385093167702</v>
      </c>
      <c r="M306" s="11">
        <v>39.223602484472046</v>
      </c>
      <c r="N306" s="11">
        <v>64.75155279503106</v>
      </c>
      <c r="O306" s="11">
        <v>34.316770186335404</v>
      </c>
      <c r="P306" s="11">
        <v>69.409937888198769</v>
      </c>
      <c r="Q306" s="11">
        <v>111.45962732919256</v>
      </c>
      <c r="R306" s="11">
        <v>68.291925465838517</v>
      </c>
      <c r="S306" s="10"/>
    </row>
    <row r="307" spans="2:19">
      <c r="B307" s="198" t="s">
        <v>21</v>
      </c>
      <c r="C307" s="267" t="s">
        <v>20</v>
      </c>
      <c r="D307" s="265">
        <v>16</v>
      </c>
      <c r="E307" s="202" t="s">
        <v>19</v>
      </c>
      <c r="F307" s="202"/>
      <c r="G307" s="13" t="s">
        <v>18</v>
      </c>
      <c r="H307" s="12" t="s">
        <v>16</v>
      </c>
      <c r="I307" s="12" t="s">
        <v>16</v>
      </c>
      <c r="J307" s="12" t="s">
        <v>16</v>
      </c>
      <c r="K307" s="12" t="s">
        <v>16</v>
      </c>
      <c r="L307" s="12" t="s">
        <v>16</v>
      </c>
      <c r="M307" s="12" t="s">
        <v>16</v>
      </c>
      <c r="N307" s="12" t="s">
        <v>16</v>
      </c>
      <c r="O307" s="12" t="s">
        <v>16</v>
      </c>
      <c r="P307" s="12" t="s">
        <v>16</v>
      </c>
      <c r="Q307" s="12" t="s">
        <v>16</v>
      </c>
      <c r="R307" s="12" t="s">
        <v>16</v>
      </c>
      <c r="S307" s="10"/>
    </row>
    <row r="308" spans="2:19">
      <c r="B308" s="200"/>
      <c r="C308" s="268"/>
      <c r="D308" s="266"/>
      <c r="E308" s="204"/>
      <c r="F308" s="204"/>
      <c r="G308" s="13" t="s">
        <v>17</v>
      </c>
      <c r="H308" s="11">
        <v>4.316770186335404</v>
      </c>
      <c r="I308" s="11">
        <v>4.0683229813664594</v>
      </c>
      <c r="J308" s="11">
        <v>7.7329192546583849</v>
      </c>
      <c r="K308" s="11">
        <v>5.1242236024844727</v>
      </c>
      <c r="L308" s="11">
        <v>5.5590062111801242</v>
      </c>
      <c r="M308" s="11">
        <v>3.0962732919254661</v>
      </c>
      <c r="N308" s="11">
        <v>3.5093167701863357</v>
      </c>
      <c r="O308" s="11">
        <v>7.7329192546583849</v>
      </c>
      <c r="P308" s="12" t="s">
        <v>16</v>
      </c>
      <c r="Q308" s="11">
        <v>4.316770186335404</v>
      </c>
      <c r="R308" s="11">
        <v>4.4409937888198767</v>
      </c>
      <c r="S308" s="10"/>
    </row>
    <row r="311" spans="2:19" ht="24">
      <c r="B311" s="9" t="s">
        <v>15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2:19">
      <c r="B312" t="s">
        <v>13</v>
      </c>
    </row>
    <row r="313" spans="2:19">
      <c r="B313" s="8"/>
      <c r="C313" s="258" t="s">
        <v>12</v>
      </c>
      <c r="D313" s="258"/>
      <c r="E313" s="8"/>
      <c r="F313" s="8"/>
      <c r="G313" s="261" t="s">
        <v>11</v>
      </c>
      <c r="H313" s="261"/>
      <c r="I313" s="261"/>
      <c r="J313" s="261"/>
      <c r="K313" s="261"/>
      <c r="L313" s="261"/>
      <c r="M313" s="261"/>
      <c r="N313" s="261"/>
      <c r="O313" s="261"/>
      <c r="P313" s="261"/>
    </row>
    <row r="314" spans="2:19">
      <c r="B314" s="7" t="s">
        <v>10</v>
      </c>
      <c r="C314" s="262" t="s">
        <v>9</v>
      </c>
      <c r="D314" s="262"/>
      <c r="E314" s="7" t="s">
        <v>8</v>
      </c>
      <c r="F314" s="7" t="s">
        <v>7</v>
      </c>
      <c r="G314" s="6">
        <v>1</v>
      </c>
      <c r="H314" s="6">
        <v>2</v>
      </c>
      <c r="I314" s="6">
        <v>3</v>
      </c>
      <c r="J314" s="6">
        <v>4</v>
      </c>
      <c r="K314" s="6">
        <v>5</v>
      </c>
      <c r="L314" s="5">
        <v>6</v>
      </c>
      <c r="M314" s="5">
        <v>7</v>
      </c>
      <c r="N314" s="5">
        <v>8</v>
      </c>
      <c r="O314" s="5">
        <v>9</v>
      </c>
      <c r="P314" s="5">
        <v>10</v>
      </c>
    </row>
    <row r="315" spans="2:19" ht="16">
      <c r="B315" s="198" t="s">
        <v>3</v>
      </c>
      <c r="C315" s="267" t="s">
        <v>6</v>
      </c>
      <c r="D315" s="267"/>
      <c r="E315" s="265">
        <v>1</v>
      </c>
      <c r="F315" s="4" t="s">
        <v>1</v>
      </c>
      <c r="G315" s="1">
        <v>9.4550909999999995</v>
      </c>
      <c r="H315" s="1">
        <v>9.4938299999999991</v>
      </c>
      <c r="I315" s="1">
        <v>9.564648</v>
      </c>
      <c r="J315" s="1">
        <v>9.4841730000000002</v>
      </c>
      <c r="K315" s="1">
        <v>9.1902450000000009</v>
      </c>
      <c r="L315" s="1">
        <v>10.517028</v>
      </c>
      <c r="M315" s="1"/>
    </row>
    <row r="316" spans="2:19" ht="16">
      <c r="B316" s="199"/>
      <c r="C316" s="270"/>
      <c r="D316" s="270"/>
      <c r="E316" s="266"/>
      <c r="F316" s="3" t="s">
        <v>0</v>
      </c>
      <c r="G316" s="1">
        <v>9.5972819999999999</v>
      </c>
      <c r="H316" s="1">
        <v>9.6124890000000001</v>
      </c>
      <c r="I316" s="1">
        <v>9.7495740000000009</v>
      </c>
      <c r="J316" s="1">
        <v>9.6118229999999993</v>
      </c>
      <c r="K316" s="1">
        <v>8.8283850000000008</v>
      </c>
      <c r="L316" s="1">
        <v>9.5717520000000018</v>
      </c>
      <c r="M316" s="1"/>
    </row>
    <row r="317" spans="2:19" ht="16">
      <c r="B317" s="199"/>
      <c r="C317" s="270"/>
      <c r="D317" s="270"/>
      <c r="E317" s="269">
        <v>3</v>
      </c>
      <c r="F317" s="3" t="s">
        <v>1</v>
      </c>
      <c r="G317" s="1">
        <v>8.393597999999999</v>
      </c>
      <c r="H317" s="1">
        <v>7.3120140000000005</v>
      </c>
      <c r="I317" s="1">
        <v>8.2744950000000017</v>
      </c>
      <c r="J317" s="1">
        <v>7.8331590000000011</v>
      </c>
      <c r="K317" s="1">
        <v>8.1844185000000014</v>
      </c>
      <c r="L317" s="1">
        <v>8.0816880000000015</v>
      </c>
      <c r="M317" s="1"/>
    </row>
    <row r="318" spans="2:19" ht="16">
      <c r="B318" s="199"/>
      <c r="C318" s="270"/>
      <c r="D318" s="270"/>
      <c r="E318" s="266"/>
      <c r="F318" s="3" t="s">
        <v>0</v>
      </c>
      <c r="G318" s="1">
        <v>8.5627064999999991</v>
      </c>
      <c r="H318" s="1">
        <v>8.5806885000000008</v>
      </c>
      <c r="I318" s="1">
        <v>8.5628174999999995</v>
      </c>
      <c r="J318" s="1">
        <v>8.1294180000000011</v>
      </c>
      <c r="K318" s="1">
        <v>8.5194165000000002</v>
      </c>
      <c r="L318" s="1">
        <v>8.2855950000000007</v>
      </c>
      <c r="M318" s="1"/>
    </row>
    <row r="319" spans="2:19" ht="16">
      <c r="B319" s="199"/>
      <c r="C319" s="270"/>
      <c r="D319" s="270"/>
      <c r="E319" s="269">
        <v>5</v>
      </c>
      <c r="F319" s="2" t="s">
        <v>1</v>
      </c>
      <c r="G319" s="1">
        <v>10.015363499999999</v>
      </c>
      <c r="H319" s="1">
        <v>8.8182285</v>
      </c>
      <c r="I319" s="1">
        <v>9.1012229999999992</v>
      </c>
      <c r="J319" s="1">
        <v>8.7903120000000001</v>
      </c>
      <c r="K319" s="1">
        <v>9.006040500000001</v>
      </c>
      <c r="L319" s="1">
        <v>8.927619</v>
      </c>
      <c r="M319" s="1"/>
    </row>
    <row r="320" spans="2:19">
      <c r="B320" s="199"/>
      <c r="C320" s="270"/>
      <c r="D320" s="270"/>
      <c r="E320" s="266"/>
      <c r="F320" t="s">
        <v>0</v>
      </c>
      <c r="G320" s="1">
        <v>9.1069950000000013</v>
      </c>
      <c r="H320" s="1">
        <v>9.2565120000000007</v>
      </c>
      <c r="I320" s="1">
        <v>9.2156085000000001</v>
      </c>
      <c r="J320" s="1">
        <v>9.3434805000000001</v>
      </c>
      <c r="K320" s="1">
        <v>9.2356995000000008</v>
      </c>
      <c r="L320" s="1">
        <v>9.200901</v>
      </c>
      <c r="M320" s="1"/>
    </row>
    <row r="321" spans="2:16">
      <c r="B321" s="199"/>
      <c r="C321" s="270"/>
      <c r="D321" s="270"/>
      <c r="E321" s="269">
        <v>7</v>
      </c>
      <c r="F321" t="s">
        <v>1</v>
      </c>
      <c r="G321" s="1">
        <v>8.7808215000000018</v>
      </c>
      <c r="H321" s="1">
        <v>8.9191830000000003</v>
      </c>
      <c r="I321" s="1">
        <v>8.7898680000000002</v>
      </c>
      <c r="J321" s="1">
        <v>8.6976270000000007</v>
      </c>
      <c r="K321" s="1">
        <v>8.832214500000001</v>
      </c>
      <c r="L321" s="1">
        <v>8.9576445000000007</v>
      </c>
      <c r="M321" s="1"/>
    </row>
    <row r="322" spans="2:16">
      <c r="B322" s="199"/>
      <c r="C322" s="270"/>
      <c r="D322" s="270"/>
      <c r="E322" s="266"/>
      <c r="F322" t="s">
        <v>0</v>
      </c>
      <c r="G322" s="1">
        <v>9.1750380000000007</v>
      </c>
      <c r="H322" s="1">
        <v>9.1309155000000004</v>
      </c>
      <c r="I322" s="1">
        <v>9.0593760000000003</v>
      </c>
      <c r="J322" s="1">
        <v>8.8321035000000006</v>
      </c>
      <c r="K322" s="1">
        <v>8.982841500000001</v>
      </c>
      <c r="L322" s="1">
        <v>9.1471215000000008</v>
      </c>
      <c r="M322" s="1"/>
    </row>
    <row r="323" spans="2:16">
      <c r="B323" s="199"/>
      <c r="C323" s="270"/>
      <c r="D323" s="270"/>
      <c r="E323" s="269">
        <v>9</v>
      </c>
      <c r="F323" t="s">
        <v>1</v>
      </c>
      <c r="G323" s="1">
        <v>8.9479875</v>
      </c>
      <c r="H323" s="1">
        <v>8.7812100000000015</v>
      </c>
      <c r="I323" s="1">
        <v>8.7440250000000006</v>
      </c>
      <c r="J323" s="1">
        <v>8.7199380000000009</v>
      </c>
      <c r="K323" s="1">
        <v>8.7370875000000012</v>
      </c>
      <c r="L323" s="1">
        <v>8.7115020000000012</v>
      </c>
      <c r="M323" s="1"/>
    </row>
    <row r="324" spans="2:16">
      <c r="B324" s="199"/>
      <c r="C324" s="270"/>
      <c r="D324" s="270"/>
      <c r="E324" s="266"/>
      <c r="F324" t="s">
        <v>0</v>
      </c>
      <c r="G324" s="1">
        <v>9.279322500000001</v>
      </c>
      <c r="H324" s="1">
        <v>8.9949405000000002</v>
      </c>
      <c r="I324" s="1">
        <v>8.8316595000000007</v>
      </c>
      <c r="J324" s="1">
        <v>8.8619625000000006</v>
      </c>
      <c r="K324" s="1">
        <v>8.8134554999999999</v>
      </c>
      <c r="L324" s="1">
        <v>9.1135439999999992</v>
      </c>
      <c r="M324" s="1"/>
    </row>
    <row r="325" spans="2:16">
      <c r="B325" s="199"/>
      <c r="C325" s="270"/>
      <c r="D325" s="270"/>
      <c r="E325" s="269">
        <v>11</v>
      </c>
      <c r="F325" t="s">
        <v>1</v>
      </c>
      <c r="G325" s="1">
        <v>8.7255435000000006</v>
      </c>
      <c r="H325" s="1">
        <v>8.7060075000000001</v>
      </c>
      <c r="I325" s="1">
        <v>8.4103590000000015</v>
      </c>
      <c r="J325" s="1">
        <v>8.4723524999999995</v>
      </c>
      <c r="K325" s="1">
        <v>8.6733735000000003</v>
      </c>
      <c r="L325" s="1">
        <v>9.0009899999999998</v>
      </c>
      <c r="M325" s="1"/>
    </row>
    <row r="326" spans="2:16">
      <c r="B326" s="199"/>
      <c r="C326" s="270"/>
      <c r="D326" s="270"/>
      <c r="E326" s="266"/>
      <c r="F326" t="s">
        <v>0</v>
      </c>
      <c r="G326" s="1">
        <v>9.1611075000000017</v>
      </c>
      <c r="H326" s="1">
        <v>9.0445020000000014</v>
      </c>
      <c r="I326" s="1">
        <v>8.6378535000000003</v>
      </c>
      <c r="J326" s="1">
        <v>8.5969499999999996</v>
      </c>
      <c r="K326" s="1">
        <v>9.0058185000000002</v>
      </c>
      <c r="L326" s="1">
        <v>8.8581330000000005</v>
      </c>
      <c r="M326" s="1"/>
    </row>
    <row r="327" spans="2:16">
      <c r="B327" s="199"/>
      <c r="C327" s="270"/>
      <c r="D327" s="270"/>
      <c r="E327" s="269">
        <v>13</v>
      </c>
      <c r="F327" t="s">
        <v>1</v>
      </c>
      <c r="G327" s="1"/>
      <c r="H327" s="1"/>
      <c r="I327" s="1">
        <v>9.8442570000000007</v>
      </c>
      <c r="J327" s="1">
        <v>8.6548920000000003</v>
      </c>
      <c r="K327" s="1">
        <v>8.664771</v>
      </c>
      <c r="L327" s="1">
        <v>8.7356999999999996</v>
      </c>
      <c r="M327" s="1"/>
    </row>
    <row r="328" spans="2:16">
      <c r="B328" s="200"/>
      <c r="C328" s="268"/>
      <c r="D328" s="268"/>
      <c r="E328" s="266"/>
      <c r="F328" t="s">
        <v>0</v>
      </c>
      <c r="G328" s="1"/>
      <c r="H328" s="1"/>
      <c r="I328" s="1">
        <v>8.7924210000000009</v>
      </c>
      <c r="J328" s="1">
        <v>8.9808435000000006</v>
      </c>
      <c r="K328" s="1">
        <v>8.7134444999999996</v>
      </c>
      <c r="L328" s="1">
        <v>8.8524165000000004</v>
      </c>
      <c r="M328" s="1"/>
    </row>
    <row r="329" spans="2:16" ht="16">
      <c r="B329" s="198" t="s">
        <v>3</v>
      </c>
      <c r="C329" s="267" t="s">
        <v>5</v>
      </c>
      <c r="D329" s="267"/>
      <c r="E329" s="269">
        <v>1</v>
      </c>
      <c r="F329" s="4" t="s">
        <v>1</v>
      </c>
      <c r="G329" s="1">
        <v>9.8200590000000005</v>
      </c>
      <c r="H329" s="1">
        <v>9.6940185000000003</v>
      </c>
      <c r="I329" s="1">
        <v>10.2297045</v>
      </c>
      <c r="J329" s="1">
        <v>9.6925200000000018</v>
      </c>
      <c r="K329" s="1">
        <v>9.7865369999999992</v>
      </c>
      <c r="L329" s="1">
        <v>9.5326799999999992</v>
      </c>
      <c r="M329" s="1"/>
      <c r="N329" s="1"/>
      <c r="O329" s="1"/>
      <c r="P329" s="1"/>
    </row>
    <row r="330" spans="2:16" ht="16">
      <c r="B330" s="199"/>
      <c r="C330" s="270"/>
      <c r="D330" s="270"/>
      <c r="E330" s="266"/>
      <c r="F330" s="3" t="s">
        <v>0</v>
      </c>
      <c r="G330" s="1">
        <v>9.782985</v>
      </c>
      <c r="H330" s="1">
        <v>9.793197000000001</v>
      </c>
      <c r="I330" s="1">
        <v>9.4569780000000012</v>
      </c>
      <c r="J330" s="1">
        <v>9.7388070000000013</v>
      </c>
      <c r="K330" s="1">
        <v>9.8360985000000003</v>
      </c>
      <c r="L330" s="1">
        <v>9.5462775000000004</v>
      </c>
      <c r="M330" s="1"/>
      <c r="N330" s="1"/>
      <c r="O330" s="1"/>
      <c r="P330" s="1"/>
    </row>
    <row r="331" spans="2:16" ht="16">
      <c r="B331" s="199"/>
      <c r="C331" s="270"/>
      <c r="D331" s="270"/>
      <c r="E331" s="269">
        <v>3</v>
      </c>
      <c r="F331" s="3" t="s">
        <v>1</v>
      </c>
      <c r="G331" s="1">
        <v>8.0396745000000003</v>
      </c>
      <c r="H331" s="1">
        <v>8.1798675000000003</v>
      </c>
      <c r="I331" s="1">
        <v>7.5548820000000001</v>
      </c>
      <c r="J331" s="1">
        <v>8.1940200000000001</v>
      </c>
      <c r="K331" s="1">
        <v>8.0783579999999997</v>
      </c>
      <c r="L331" s="1">
        <v>7.5662595000000001</v>
      </c>
      <c r="M331" s="1"/>
      <c r="N331" s="1"/>
      <c r="O331" s="1"/>
      <c r="P331" s="1"/>
    </row>
    <row r="332" spans="2:16" ht="16">
      <c r="B332" s="199"/>
      <c r="C332" s="270"/>
      <c r="D332" s="270"/>
      <c r="E332" s="266"/>
      <c r="F332" s="3" t="s">
        <v>0</v>
      </c>
      <c r="G332" s="1">
        <v>8.2675020000000004</v>
      </c>
      <c r="H332" s="1">
        <v>8.6542814999999997</v>
      </c>
      <c r="I332" s="1">
        <v>7.8938759999999997</v>
      </c>
      <c r="J332" s="1">
        <v>8.4528165000000008</v>
      </c>
      <c r="K332" s="1">
        <v>8.2788240000000002</v>
      </c>
      <c r="L332" s="1">
        <v>7.7959740000000011</v>
      </c>
      <c r="M332" s="1"/>
      <c r="N332" s="1"/>
      <c r="O332" s="1"/>
      <c r="P332" s="1"/>
    </row>
    <row r="333" spans="2:16" ht="16">
      <c r="B333" s="199"/>
      <c r="C333" s="270"/>
      <c r="D333" s="270"/>
      <c r="E333" s="269">
        <v>5</v>
      </c>
      <c r="F333" s="2" t="s">
        <v>1</v>
      </c>
      <c r="G333" s="1">
        <v>8.6218140000000005</v>
      </c>
      <c r="H333" s="1">
        <v>8.4439920000000015</v>
      </c>
      <c r="I333" s="1">
        <v>9.2445795000000004</v>
      </c>
      <c r="J333" s="1">
        <v>8.6452904999999998</v>
      </c>
      <c r="K333" s="1">
        <v>8.7699435000000001</v>
      </c>
      <c r="L333" s="1">
        <v>8.2768815</v>
      </c>
      <c r="M333" s="1"/>
      <c r="N333" s="1"/>
      <c r="O333" s="1"/>
      <c r="P333" s="1"/>
    </row>
    <row r="334" spans="2:16">
      <c r="B334" s="199"/>
      <c r="C334" s="270"/>
      <c r="D334" s="270"/>
      <c r="E334" s="266"/>
      <c r="F334" t="s">
        <v>0</v>
      </c>
      <c r="G334" s="1">
        <v>8.8447020000000016</v>
      </c>
      <c r="H334" s="1">
        <v>9.0509955000000009</v>
      </c>
      <c r="I334" s="1">
        <v>8.7231015000000003</v>
      </c>
      <c r="J334" s="1">
        <v>8.774439000000001</v>
      </c>
      <c r="K334" s="1">
        <v>9.0635940000000002</v>
      </c>
      <c r="L334" s="1">
        <v>8.8641270000000016</v>
      </c>
      <c r="M334" s="1"/>
      <c r="N334" s="1"/>
      <c r="O334" s="1"/>
      <c r="P334" s="1"/>
    </row>
    <row r="335" spans="2:16">
      <c r="B335" s="199"/>
      <c r="C335" s="270"/>
      <c r="D335" s="270"/>
      <c r="E335" s="269">
        <v>7</v>
      </c>
      <c r="F335" t="s">
        <v>1</v>
      </c>
      <c r="G335" s="1">
        <v>9.1278075000000012</v>
      </c>
      <c r="H335" s="1">
        <v>9.2353110000000012</v>
      </c>
      <c r="I335" s="1">
        <v>8.9625284999999995</v>
      </c>
      <c r="J335" s="1">
        <v>8.9697990000000001</v>
      </c>
      <c r="K335" s="1">
        <v>8.8731179999999998</v>
      </c>
      <c r="L335" s="1">
        <v>8.6615520000000004</v>
      </c>
      <c r="M335" s="1"/>
      <c r="N335" s="1"/>
      <c r="O335" s="1"/>
      <c r="P335" s="1"/>
    </row>
    <row r="336" spans="2:16">
      <c r="B336" s="199"/>
      <c r="C336" s="270"/>
      <c r="D336" s="270"/>
      <c r="E336" s="266"/>
      <c r="F336" t="s">
        <v>0</v>
      </c>
      <c r="G336" s="1">
        <v>9.0961724999999998</v>
      </c>
      <c r="H336" s="1">
        <v>9.2178284999999995</v>
      </c>
      <c r="I336" s="1">
        <v>8.7974715000000003</v>
      </c>
      <c r="J336" s="1">
        <v>9.0417825000000001</v>
      </c>
      <c r="K336" s="1">
        <v>9.1264200000000013</v>
      </c>
      <c r="L336" s="1">
        <v>8.8311045000000004</v>
      </c>
      <c r="M336" s="1"/>
      <c r="N336" s="1"/>
      <c r="O336" s="1"/>
      <c r="P336" s="1"/>
    </row>
    <row r="337" spans="2:16">
      <c r="B337" s="199"/>
      <c r="C337" s="270"/>
      <c r="D337" s="270"/>
      <c r="E337" s="269">
        <v>9</v>
      </c>
      <c r="F337" t="s">
        <v>1</v>
      </c>
      <c r="G337" s="1">
        <v>9.2083935000000015</v>
      </c>
      <c r="H337" s="1">
        <v>9.3020774999999993</v>
      </c>
      <c r="I337" s="1">
        <v>9.1089929999999999</v>
      </c>
      <c r="J337" s="1">
        <v>9.2571780000000015</v>
      </c>
      <c r="K337" s="1">
        <v>9.3198375000000002</v>
      </c>
      <c r="L337" s="1">
        <v>9.224377500000001</v>
      </c>
      <c r="M337" s="1"/>
      <c r="N337" s="1"/>
      <c r="O337" s="1"/>
      <c r="P337" s="1"/>
    </row>
    <row r="338" spans="2:16">
      <c r="B338" s="199"/>
      <c r="C338" s="270"/>
      <c r="D338" s="270"/>
      <c r="E338" s="266"/>
      <c r="F338" t="s">
        <v>0</v>
      </c>
      <c r="G338" s="1">
        <v>9.2298720000000003</v>
      </c>
      <c r="H338" s="1">
        <v>9.3313260000000007</v>
      </c>
      <c r="I338" s="1">
        <v>9.2813759999999998</v>
      </c>
      <c r="J338" s="1">
        <v>9.4462665000000001</v>
      </c>
      <c r="K338" s="1">
        <v>9.5213579999999993</v>
      </c>
      <c r="L338" s="1">
        <v>9.2718854999999998</v>
      </c>
      <c r="M338" s="1"/>
      <c r="N338" s="1"/>
      <c r="O338" s="1"/>
      <c r="P338" s="1"/>
    </row>
    <row r="339" spans="2:16">
      <c r="B339" s="199"/>
      <c r="C339" s="270"/>
      <c r="D339" s="270"/>
      <c r="E339" s="269">
        <v>11</v>
      </c>
      <c r="F339" t="s">
        <v>1</v>
      </c>
      <c r="G339" s="1">
        <v>9.4811759999999996</v>
      </c>
      <c r="H339" s="1">
        <v>9.5039310000000015</v>
      </c>
      <c r="I339" s="1">
        <v>9.3664020000000008</v>
      </c>
      <c r="J339" s="1">
        <v>9.500712</v>
      </c>
      <c r="K339" s="1">
        <v>9.3714525000000002</v>
      </c>
      <c r="L339" s="1">
        <v>9.2000130000000002</v>
      </c>
      <c r="M339" s="1"/>
      <c r="N339" s="1"/>
      <c r="O339" s="1"/>
      <c r="P339" s="1"/>
    </row>
    <row r="340" spans="2:16">
      <c r="B340" s="199"/>
      <c r="C340" s="270"/>
      <c r="D340" s="270"/>
      <c r="E340" s="266"/>
      <c r="F340" t="s">
        <v>0</v>
      </c>
      <c r="G340" s="1">
        <v>9.6146534999999993</v>
      </c>
      <c r="H340" s="1">
        <v>9.4213470000000008</v>
      </c>
      <c r="I340" s="1">
        <v>9.5034314999999996</v>
      </c>
      <c r="J340" s="1">
        <v>9.7709415000000011</v>
      </c>
      <c r="K340" s="1">
        <v>9.3834960000000009</v>
      </c>
      <c r="L340" s="1">
        <v>9.3787784999999992</v>
      </c>
      <c r="M340" s="1"/>
      <c r="N340" s="1"/>
      <c r="O340" s="1"/>
      <c r="P340" s="1"/>
    </row>
    <row r="341" spans="2:16">
      <c r="B341" s="199"/>
      <c r="C341" s="270"/>
      <c r="D341" s="270"/>
      <c r="E341" s="269">
        <v>13</v>
      </c>
      <c r="F341" t="s">
        <v>1</v>
      </c>
      <c r="G341" s="1"/>
      <c r="H341" s="1"/>
      <c r="I341" s="1">
        <v>9.5936190000000003</v>
      </c>
      <c r="J341" s="1">
        <v>9.5094255000000008</v>
      </c>
      <c r="K341" s="1">
        <v>9.4734615000000009</v>
      </c>
      <c r="L341" s="1">
        <v>9.8932634999999998</v>
      </c>
      <c r="M341" s="1"/>
      <c r="N341" s="1"/>
      <c r="O341" s="1"/>
      <c r="P341" s="1"/>
    </row>
    <row r="342" spans="2:16">
      <c r="B342" s="199"/>
      <c r="C342" s="270"/>
      <c r="D342" s="270"/>
      <c r="E342" s="266"/>
      <c r="F342" t="s">
        <v>0</v>
      </c>
      <c r="G342" s="1"/>
      <c r="H342" s="1"/>
      <c r="I342" s="1">
        <v>10.5047625</v>
      </c>
      <c r="J342" s="1">
        <v>9.7154415000000007</v>
      </c>
      <c r="K342" s="1">
        <v>9.5817975000000004</v>
      </c>
      <c r="L342" s="1">
        <v>9.4903335000000002</v>
      </c>
      <c r="M342" s="1"/>
      <c r="N342" s="1"/>
      <c r="O342" s="1"/>
      <c r="P342" s="1"/>
    </row>
    <row r="343" spans="2:16" ht="16">
      <c r="B343" s="198" t="s">
        <v>3</v>
      </c>
      <c r="C343" s="267" t="s">
        <v>4</v>
      </c>
      <c r="D343" s="267"/>
      <c r="E343" s="265">
        <v>1</v>
      </c>
      <c r="F343" s="4" t="s">
        <v>1</v>
      </c>
      <c r="G343" s="1">
        <v>4.5411210000000004</v>
      </c>
      <c r="H343" s="1">
        <v>4.3208970000000004</v>
      </c>
      <c r="I343" s="1">
        <v>4.544562</v>
      </c>
      <c r="J343" s="1">
        <v>4.3823354999999999</v>
      </c>
      <c r="K343" s="1">
        <v>4.4514885000000008</v>
      </c>
      <c r="L343" s="1">
        <v>4.507377</v>
      </c>
      <c r="M343" s="1">
        <v>4.464753</v>
      </c>
      <c r="N343" s="1">
        <v>4.150512</v>
      </c>
      <c r="O343" s="1">
        <v>4.4140815</v>
      </c>
      <c r="P343" s="1">
        <v>3.3530880000000001</v>
      </c>
    </row>
    <row r="344" spans="2:16" ht="16">
      <c r="B344" s="199"/>
      <c r="C344" s="270"/>
      <c r="D344" s="270"/>
      <c r="E344" s="266"/>
      <c r="F344" s="3" t="s">
        <v>0</v>
      </c>
      <c r="G344" s="1">
        <v>4.3973205000000002</v>
      </c>
      <c r="H344" s="1">
        <v>4.4070885000000004</v>
      </c>
      <c r="I344" s="1">
        <v>4.755795</v>
      </c>
      <c r="J344" s="1">
        <v>4.4548740000000002</v>
      </c>
      <c r="K344" s="1">
        <v>4.2827684999999995</v>
      </c>
      <c r="L344" s="1">
        <v>4.5431190000000008</v>
      </c>
      <c r="M344" s="1">
        <v>4.5477255000000003</v>
      </c>
      <c r="N344" s="1">
        <v>4.3328850000000001</v>
      </c>
      <c r="O344" s="1">
        <v>4.5322965000000002</v>
      </c>
      <c r="P344" s="1">
        <v>4.6598355000000007</v>
      </c>
    </row>
    <row r="345" spans="2:16" ht="16">
      <c r="B345" s="199"/>
      <c r="C345" s="270"/>
      <c r="D345" s="270"/>
      <c r="E345" s="269">
        <v>3</v>
      </c>
      <c r="F345" s="3" t="s">
        <v>1</v>
      </c>
      <c r="G345" s="1">
        <v>3.7249935000000001</v>
      </c>
      <c r="H345" s="1">
        <v>3.5055465000000003</v>
      </c>
      <c r="I345" s="1">
        <v>3.6756540000000002</v>
      </c>
      <c r="J345" s="1">
        <v>3.4797390000000004</v>
      </c>
      <c r="K345" s="1">
        <v>3.4388910000000004</v>
      </c>
      <c r="L345" s="1">
        <v>3.6252045000000006</v>
      </c>
      <c r="M345" s="1">
        <v>3.6302550000000005</v>
      </c>
      <c r="N345" s="1">
        <v>3.4811265000000002</v>
      </c>
      <c r="O345" s="1">
        <v>3.6380805000000001</v>
      </c>
      <c r="P345" s="1">
        <v>3.7319865000000001</v>
      </c>
    </row>
    <row r="346" spans="2:16" ht="16">
      <c r="B346" s="199"/>
      <c r="C346" s="270"/>
      <c r="D346" s="270"/>
      <c r="E346" s="266"/>
      <c r="F346" s="3" t="s">
        <v>0</v>
      </c>
      <c r="G346" s="1">
        <v>3.8377140000000001</v>
      </c>
      <c r="H346" s="1">
        <v>3.624927</v>
      </c>
      <c r="I346" s="1">
        <v>3.9766305000000002</v>
      </c>
      <c r="J346" s="1">
        <v>3.5791949999999999</v>
      </c>
      <c r="K346" s="1">
        <v>3.6232620000000004</v>
      </c>
      <c r="L346" s="1">
        <v>3.9502125000000001</v>
      </c>
      <c r="M346" s="1">
        <v>3.8652975000000005</v>
      </c>
      <c r="N346" s="1">
        <v>3.4208535000000002</v>
      </c>
      <c r="O346" s="1">
        <v>3.8677950000000001</v>
      </c>
      <c r="P346" s="1">
        <v>3.9094755000000001</v>
      </c>
    </row>
    <row r="347" spans="2:16" ht="16">
      <c r="B347" s="199"/>
      <c r="C347" s="270"/>
      <c r="D347" s="270"/>
      <c r="E347" s="269">
        <v>5</v>
      </c>
      <c r="F347" s="2" t="s">
        <v>1</v>
      </c>
      <c r="G347" s="1">
        <v>4.4791829999999999</v>
      </c>
      <c r="H347" s="1">
        <v>4.4603130000000002</v>
      </c>
      <c r="I347" s="1">
        <v>4.4889510000000001</v>
      </c>
      <c r="J347" s="1">
        <v>4.4786835000000007</v>
      </c>
      <c r="K347" s="1">
        <v>4.5104850000000001</v>
      </c>
      <c r="L347" s="1">
        <v>4.3434854999999999</v>
      </c>
      <c r="M347" s="1">
        <v>4.3751204999999995</v>
      </c>
      <c r="N347" s="1">
        <v>4.3582485000000002</v>
      </c>
      <c r="O347" s="1">
        <v>4.3460385000000006</v>
      </c>
      <c r="P347" s="1">
        <v>4.436115</v>
      </c>
    </row>
    <row r="348" spans="2:16">
      <c r="B348" s="199"/>
      <c r="C348" s="270"/>
      <c r="D348" s="270"/>
      <c r="E348" s="266"/>
      <c r="F348" t="s">
        <v>0</v>
      </c>
      <c r="G348" s="1">
        <v>4.5331845</v>
      </c>
      <c r="H348" s="1">
        <v>4.4988855000000001</v>
      </c>
      <c r="I348" s="1">
        <v>4.4884515</v>
      </c>
      <c r="J348" s="1">
        <v>4.5646530000000007</v>
      </c>
      <c r="K348" s="1">
        <v>4.5664290000000003</v>
      </c>
      <c r="L348" s="1">
        <v>4.6102739999999995</v>
      </c>
      <c r="M348" s="1">
        <v>4.4579820000000003</v>
      </c>
      <c r="N348" s="1">
        <v>4.6878630000000001</v>
      </c>
      <c r="O348" s="1">
        <v>4.6017824999999997</v>
      </c>
      <c r="P348" s="1">
        <v>4.530132</v>
      </c>
    </row>
    <row r="349" spans="2:16">
      <c r="B349" s="199"/>
      <c r="C349" s="270"/>
      <c r="D349" s="270"/>
      <c r="E349" s="269">
        <v>7</v>
      </c>
      <c r="F349" t="s">
        <v>1</v>
      </c>
      <c r="G349" s="1">
        <v>4.4253480000000005</v>
      </c>
      <c r="H349" s="1">
        <v>4.3859985000000004</v>
      </c>
      <c r="I349" s="1">
        <v>4.3185105000000004</v>
      </c>
      <c r="J349" s="1">
        <v>4.3660740000000002</v>
      </c>
      <c r="K349" s="1">
        <v>4.4689155000000005</v>
      </c>
      <c r="L349" s="1">
        <v>4.3548629999999999</v>
      </c>
      <c r="M349" s="1">
        <v>4.214448</v>
      </c>
      <c r="N349" s="1">
        <v>4.3216739999999998</v>
      </c>
      <c r="O349" s="1">
        <v>4.2298214999999999</v>
      </c>
      <c r="P349" s="1">
        <v>4.5078765000000001</v>
      </c>
    </row>
    <row r="350" spans="2:16">
      <c r="B350" s="199"/>
      <c r="C350" s="270"/>
      <c r="D350" s="270"/>
      <c r="E350" s="266"/>
      <c r="F350" t="s">
        <v>0</v>
      </c>
      <c r="G350" s="1">
        <v>4.5919034999999999</v>
      </c>
      <c r="H350" s="1">
        <v>4.4998290000000001</v>
      </c>
      <c r="I350" s="1">
        <v>4.3700700000000001</v>
      </c>
      <c r="J350" s="1">
        <v>4.4018160000000002</v>
      </c>
      <c r="K350" s="1">
        <v>4.4887290000000002</v>
      </c>
      <c r="L350" s="1">
        <v>4.5277455</v>
      </c>
      <c r="M350" s="1">
        <v>4.2522434999999996</v>
      </c>
      <c r="N350" s="1">
        <v>4.2934800000000006</v>
      </c>
      <c r="O350" s="1">
        <v>4.372179</v>
      </c>
      <c r="P350" s="1">
        <v>4.4666399999999999</v>
      </c>
    </row>
    <row r="351" spans="2:16">
      <c r="B351" s="199"/>
      <c r="C351" s="270"/>
      <c r="D351" s="270"/>
      <c r="E351" s="269">
        <v>9</v>
      </c>
      <c r="F351" t="s">
        <v>1</v>
      </c>
      <c r="G351" s="1">
        <v>4.1893065000000007</v>
      </c>
      <c r="H351" s="1">
        <v>4.1573385000000007</v>
      </c>
      <c r="I351" s="1">
        <v>4.0982864999999995</v>
      </c>
      <c r="J351" s="1">
        <v>4.0853550000000007</v>
      </c>
      <c r="K351" s="1">
        <v>4.3551405000000001</v>
      </c>
      <c r="L351" s="1">
        <v>4.1642204999999999</v>
      </c>
      <c r="M351" s="1">
        <v>4.1536755000000003</v>
      </c>
      <c r="N351" s="1">
        <v>4.2091754999999997</v>
      </c>
      <c r="O351" s="1">
        <v>4.1555070000000001</v>
      </c>
      <c r="P351" s="1">
        <v>4.1880300000000004</v>
      </c>
    </row>
    <row r="352" spans="2:16">
      <c r="B352" s="199"/>
      <c r="C352" s="270"/>
      <c r="D352" s="270"/>
      <c r="E352" s="266"/>
      <c r="F352" t="s">
        <v>0</v>
      </c>
      <c r="G352" s="1">
        <v>4.4062004999999997</v>
      </c>
      <c r="H352" s="1">
        <v>4.184145</v>
      </c>
      <c r="I352" s="1">
        <v>4.2027929999999998</v>
      </c>
      <c r="J352" s="1">
        <v>4.2630660000000002</v>
      </c>
      <c r="K352" s="1">
        <v>4.425681</v>
      </c>
      <c r="L352" s="1">
        <v>4.2903719999999996</v>
      </c>
      <c r="M352" s="1">
        <v>4.2930359999999999</v>
      </c>
      <c r="N352" s="1">
        <v>4.2688934999999999</v>
      </c>
      <c r="O352" s="1">
        <v>4.2387570000000006</v>
      </c>
      <c r="P352" s="1">
        <v>4.3086315000000006</v>
      </c>
    </row>
    <row r="353" spans="2:16">
      <c r="B353" s="199"/>
      <c r="C353" s="270"/>
      <c r="D353" s="270"/>
      <c r="E353" s="269">
        <v>11</v>
      </c>
      <c r="F353" t="s">
        <v>1</v>
      </c>
      <c r="G353" s="1">
        <v>4.1025045000000002</v>
      </c>
      <c r="H353" s="1">
        <v>3.9673065000000003</v>
      </c>
      <c r="I353" s="1">
        <v>3.8759535000000001</v>
      </c>
      <c r="J353" s="1">
        <v>3.9317864999999999</v>
      </c>
      <c r="K353" s="1">
        <v>4.0781400000000003</v>
      </c>
      <c r="L353" s="1">
        <v>3.9228510000000005</v>
      </c>
      <c r="M353" s="1">
        <v>3.8531985</v>
      </c>
      <c r="N353" s="1">
        <v>3.900318</v>
      </c>
      <c r="O353" s="1">
        <v>3.8973765000000005</v>
      </c>
      <c r="P353" s="1">
        <v>3.9786840000000003</v>
      </c>
    </row>
    <row r="354" spans="2:16">
      <c r="B354" s="199"/>
      <c r="C354" s="270"/>
      <c r="D354" s="270"/>
      <c r="E354" s="266"/>
      <c r="F354" t="s">
        <v>0</v>
      </c>
      <c r="G354" s="1">
        <v>4.2055680000000004</v>
      </c>
      <c r="H354" s="1">
        <v>4.1042250000000005</v>
      </c>
      <c r="I354" s="1">
        <v>3.9835125000000002</v>
      </c>
      <c r="J354" s="1">
        <v>4.1029485000000001</v>
      </c>
      <c r="K354" s="1">
        <v>4.3014720000000004</v>
      </c>
      <c r="L354" s="1">
        <v>4.1162685000000003</v>
      </c>
      <c r="M354" s="1">
        <v>3.9562065000000004</v>
      </c>
      <c r="N354" s="1">
        <v>4.1051684999999996</v>
      </c>
      <c r="O354" s="1">
        <v>4.1046135000000001</v>
      </c>
      <c r="P354" s="1">
        <v>4.0754760000000001</v>
      </c>
    </row>
    <row r="355" spans="2:16">
      <c r="B355" s="199"/>
      <c r="C355" s="270"/>
      <c r="D355" s="270"/>
      <c r="E355" s="269">
        <v>13</v>
      </c>
      <c r="F355" t="s">
        <v>1</v>
      </c>
      <c r="G355" s="1">
        <v>4.0218629999999997</v>
      </c>
      <c r="H355" s="1">
        <v>3.9421650000000001</v>
      </c>
      <c r="I355" s="1">
        <v>3.8907720000000001</v>
      </c>
      <c r="J355" s="1">
        <v>4.0129830000000002</v>
      </c>
      <c r="K355" s="1">
        <v>4.0933469999999996</v>
      </c>
      <c r="L355" s="1">
        <v>4.0833570000000003</v>
      </c>
      <c r="M355" s="1">
        <v>3.7182780000000002</v>
      </c>
      <c r="N355" s="1">
        <v>3.8543085000000001</v>
      </c>
      <c r="O355" s="1"/>
      <c r="P355" s="1"/>
    </row>
    <row r="356" spans="2:16">
      <c r="B356" s="200"/>
      <c r="C356" s="268"/>
      <c r="D356" s="268"/>
      <c r="E356" s="266"/>
      <c r="F356" t="s">
        <v>0</v>
      </c>
      <c r="G356" s="1">
        <v>5.3290545000000007</v>
      </c>
      <c r="H356" s="1">
        <v>4.6444620000000008</v>
      </c>
      <c r="I356" s="1">
        <v>4.4726895000000004</v>
      </c>
      <c r="J356" s="1">
        <v>4.0257480000000001</v>
      </c>
      <c r="K356" s="1">
        <v>4.1058899999999996</v>
      </c>
      <c r="L356" s="1">
        <v>4.5062115</v>
      </c>
      <c r="M356" s="1">
        <v>4.8206745</v>
      </c>
      <c r="N356" s="1">
        <v>3.9119730000000001</v>
      </c>
      <c r="O356" s="1"/>
      <c r="P356" s="1"/>
    </row>
    <row r="357" spans="2:16" ht="16">
      <c r="B357" s="198" t="s">
        <v>3</v>
      </c>
      <c r="C357" s="267" t="s">
        <v>2</v>
      </c>
      <c r="D357" s="267"/>
      <c r="E357" s="269">
        <v>1</v>
      </c>
      <c r="F357" s="4" t="s">
        <v>1</v>
      </c>
      <c r="G357" s="1">
        <v>4.5066000000000006</v>
      </c>
      <c r="H357" s="1">
        <v>4.6668285000000003</v>
      </c>
      <c r="I357" s="1">
        <v>4.4197424999999999</v>
      </c>
      <c r="J357" s="1">
        <v>4.8979860000000004</v>
      </c>
      <c r="K357" s="1">
        <v>4.6458495000000006</v>
      </c>
      <c r="L357" s="1">
        <v>4.9181879999999998</v>
      </c>
      <c r="M357" s="1">
        <v>4.5484470000000004</v>
      </c>
      <c r="N357" s="1">
        <v>4.5644309999999999</v>
      </c>
      <c r="O357" s="1">
        <v>4.5105960000000005</v>
      </c>
      <c r="P357" s="1">
        <v>4.6409100000000008</v>
      </c>
    </row>
    <row r="358" spans="2:16" ht="16">
      <c r="B358" s="199"/>
      <c r="C358" s="270"/>
      <c r="D358" s="270"/>
      <c r="E358" s="266"/>
      <c r="F358" s="3" t="s">
        <v>0</v>
      </c>
      <c r="G358" s="1">
        <v>4.5151469999999998</v>
      </c>
      <c r="H358" s="1">
        <v>4.6944675</v>
      </c>
      <c r="I358" s="1">
        <v>4.4403329999999999</v>
      </c>
      <c r="J358" s="1">
        <v>5.6348595000000001</v>
      </c>
      <c r="K358" s="1">
        <v>4.7762190000000002</v>
      </c>
      <c r="L358" s="1"/>
      <c r="M358" s="1">
        <v>4.6454610000000001</v>
      </c>
      <c r="N358" s="1">
        <v>4.6389675000000006</v>
      </c>
      <c r="O358" s="1">
        <v>4.6134374999999999</v>
      </c>
      <c r="P358" s="1">
        <v>4.6546184999999998</v>
      </c>
    </row>
    <row r="359" spans="2:16" ht="16">
      <c r="B359" s="199"/>
      <c r="C359" s="270"/>
      <c r="D359" s="270"/>
      <c r="E359" s="269">
        <v>3</v>
      </c>
      <c r="F359" s="3" t="s">
        <v>1</v>
      </c>
      <c r="G359" s="1">
        <v>3.7106190000000003</v>
      </c>
      <c r="H359" s="1">
        <v>4.0298550000000004</v>
      </c>
      <c r="I359" s="1">
        <v>3.3748440000000004</v>
      </c>
      <c r="J359" s="1">
        <v>4.0651530000000005</v>
      </c>
      <c r="K359" s="1">
        <v>4.0342950000000002</v>
      </c>
      <c r="L359" s="1">
        <v>4.2688379999999997</v>
      </c>
      <c r="M359" s="1">
        <v>3.7953675000000002</v>
      </c>
      <c r="N359" s="1">
        <v>3.6450180000000003</v>
      </c>
      <c r="O359" s="1">
        <v>3.5556074999999998</v>
      </c>
      <c r="P359" s="1">
        <v>3.8018610000000002</v>
      </c>
    </row>
    <row r="360" spans="2:16" ht="16">
      <c r="B360" s="199"/>
      <c r="C360" s="270"/>
      <c r="D360" s="270"/>
      <c r="E360" s="266"/>
      <c r="F360" s="3" t="s">
        <v>0</v>
      </c>
      <c r="G360" s="1">
        <v>3.8877195000000002</v>
      </c>
      <c r="H360" s="1">
        <v>4.2076215000000001</v>
      </c>
      <c r="I360" s="1">
        <v>3.5099309999999999</v>
      </c>
      <c r="J360" s="1">
        <v>4.2062340000000003</v>
      </c>
      <c r="K360" s="1">
        <v>4.281714</v>
      </c>
      <c r="L360" s="1">
        <v>4.6122719999999999</v>
      </c>
      <c r="M360" s="1">
        <v>4.0853550000000007</v>
      </c>
      <c r="N360" s="1">
        <v>3.8247825</v>
      </c>
      <c r="O360" s="1">
        <v>4.0054905000000005</v>
      </c>
      <c r="P360" s="1">
        <v>3.9022605000000001</v>
      </c>
    </row>
    <row r="361" spans="2:16" ht="16">
      <c r="B361" s="199"/>
      <c r="C361" s="270"/>
      <c r="D361" s="270"/>
      <c r="E361" s="269">
        <v>5</v>
      </c>
      <c r="F361" s="2" t="s">
        <v>1</v>
      </c>
      <c r="G361" s="1">
        <v>4.3820024999999996</v>
      </c>
      <c r="H361" s="1">
        <v>4.5412319999999999</v>
      </c>
      <c r="I361" s="1">
        <v>4.3277235000000003</v>
      </c>
      <c r="J361" s="1">
        <v>4.4217405000000003</v>
      </c>
      <c r="K361" s="1">
        <v>4.642131</v>
      </c>
      <c r="L361" s="1">
        <v>4.5418980000000007</v>
      </c>
      <c r="M361" s="1">
        <v>4.4933355000000006</v>
      </c>
      <c r="N361" s="1">
        <v>4.3627440000000002</v>
      </c>
      <c r="O361" s="1">
        <v>4.6150469999999997</v>
      </c>
      <c r="P361" s="1">
        <v>4.4491019999999999</v>
      </c>
    </row>
    <row r="362" spans="2:16">
      <c r="B362" s="199"/>
      <c r="C362" s="270"/>
      <c r="D362" s="270"/>
      <c r="E362" s="266"/>
      <c r="F362" t="s">
        <v>0</v>
      </c>
      <c r="G362" s="1">
        <v>4.6277010000000001</v>
      </c>
      <c r="H362" s="1">
        <v>4.7016270000000002</v>
      </c>
      <c r="I362" s="1">
        <v>4.4477700000000002</v>
      </c>
      <c r="J362" s="1">
        <v>4.5795270000000006</v>
      </c>
      <c r="K362" s="1">
        <v>4.7453609999999999</v>
      </c>
      <c r="L362" s="1">
        <v>4.6702694999999999</v>
      </c>
      <c r="M362" s="1">
        <v>4.6723230000000004</v>
      </c>
      <c r="N362" s="1">
        <v>4.5029925000000004</v>
      </c>
      <c r="O362" s="1">
        <v>4.6754864999999999</v>
      </c>
      <c r="P362" s="1">
        <v>4.5825795000000005</v>
      </c>
    </row>
    <row r="363" spans="2:16">
      <c r="B363" s="199"/>
      <c r="C363" s="270"/>
      <c r="D363" s="270"/>
      <c r="E363" s="269">
        <v>7</v>
      </c>
      <c r="F363" t="s">
        <v>1</v>
      </c>
      <c r="G363" s="1">
        <v>4.5750870000000008</v>
      </c>
      <c r="H363" s="1">
        <v>4.7295435000000001</v>
      </c>
      <c r="I363" s="1">
        <v>4.6084425000000007</v>
      </c>
      <c r="J363" s="1">
        <v>4.4589255000000003</v>
      </c>
      <c r="K363" s="1">
        <v>4.7542965000000006</v>
      </c>
      <c r="L363" s="1">
        <v>4.5949559999999998</v>
      </c>
      <c r="M363" s="1">
        <v>4.6249815000000005</v>
      </c>
      <c r="N363" s="1">
        <v>4.5835785000000007</v>
      </c>
      <c r="O363" s="1">
        <v>4.5690375000000003</v>
      </c>
      <c r="P363" s="1">
        <v>4.6257585000000008</v>
      </c>
    </row>
    <row r="364" spans="2:16">
      <c r="B364" s="199"/>
      <c r="C364" s="270"/>
      <c r="D364" s="270"/>
      <c r="E364" s="266"/>
      <c r="F364" t="s">
        <v>0</v>
      </c>
      <c r="G364" s="1">
        <v>4.6656630000000003</v>
      </c>
      <c r="H364" s="1">
        <v>4.8347715000000004</v>
      </c>
      <c r="I364" s="1">
        <v>4.7242155000000006</v>
      </c>
      <c r="J364" s="1">
        <v>4.5697035000000001</v>
      </c>
      <c r="K364" s="1">
        <v>4.7527980000000003</v>
      </c>
      <c r="L364" s="1">
        <v>4.6526760000000005</v>
      </c>
      <c r="M364" s="1">
        <v>4.6930800000000001</v>
      </c>
      <c r="N364" s="1">
        <v>4.75413</v>
      </c>
      <c r="O364" s="1">
        <v>4.6623885000000005</v>
      </c>
      <c r="P364" s="1">
        <v>4.7116725000000006</v>
      </c>
    </row>
    <row r="365" spans="2:16">
      <c r="B365" s="199"/>
      <c r="C365" s="270"/>
      <c r="D365" s="270"/>
      <c r="E365" s="269">
        <v>9</v>
      </c>
      <c r="F365" t="s">
        <v>1</v>
      </c>
      <c r="G365" s="1">
        <v>4.7483025000000003</v>
      </c>
      <c r="H365" s="1">
        <v>4.9403325000000002</v>
      </c>
      <c r="I365" s="1">
        <v>4.729266</v>
      </c>
      <c r="J365" s="1">
        <v>4.6924695000000005</v>
      </c>
      <c r="K365" s="1">
        <v>5.0466705000000003</v>
      </c>
      <c r="L365" s="1">
        <v>4.7456940000000003</v>
      </c>
      <c r="M365" s="1">
        <v>4.9295655000000007</v>
      </c>
      <c r="N365" s="1">
        <v>4.7818800000000001</v>
      </c>
      <c r="O365" s="1">
        <v>5.0243039999999999</v>
      </c>
      <c r="P365" s="1">
        <v>4.8645750000000003</v>
      </c>
    </row>
    <row r="366" spans="2:16">
      <c r="B366" s="199"/>
      <c r="C366" s="270"/>
      <c r="D366" s="270"/>
      <c r="E366" s="266"/>
      <c r="F366" t="s">
        <v>0</v>
      </c>
      <c r="G366" s="1">
        <v>4.9394445000000005</v>
      </c>
      <c r="H366" s="1">
        <v>5.0980635000000003</v>
      </c>
      <c r="I366" s="1">
        <v>4.9055895000000005</v>
      </c>
      <c r="J366" s="1">
        <v>4.7614559999999999</v>
      </c>
      <c r="K366" s="1">
        <v>4.9104735000000002</v>
      </c>
      <c r="L366" s="1">
        <v>4.8388784999999999</v>
      </c>
      <c r="M366" s="1">
        <v>4.9721894999999998</v>
      </c>
      <c r="N366" s="1">
        <v>4.8469260000000007</v>
      </c>
      <c r="O366" s="1">
        <v>4.8790050000000003</v>
      </c>
      <c r="P366" s="1">
        <v>5.0038245000000003</v>
      </c>
    </row>
    <row r="367" spans="2:16">
      <c r="B367" s="199"/>
      <c r="C367" s="270"/>
      <c r="D367" s="270"/>
      <c r="E367" s="269">
        <v>11</v>
      </c>
      <c r="F367" t="s">
        <v>1</v>
      </c>
      <c r="G367" s="1">
        <v>4.754629500000001</v>
      </c>
      <c r="H367" s="1">
        <v>4.9424415000000002</v>
      </c>
      <c r="I367" s="1">
        <v>4.8442620000000005</v>
      </c>
      <c r="J367" s="1">
        <v>4.7139480000000002</v>
      </c>
      <c r="K367" s="1">
        <v>5.0410095000000004</v>
      </c>
      <c r="L367" s="1">
        <v>4.6658850000000003</v>
      </c>
      <c r="M367" s="1">
        <v>4.8619665000000003</v>
      </c>
      <c r="N367" s="1">
        <v>4.8948780000000003</v>
      </c>
      <c r="O367" s="1">
        <v>5.1515655000000002</v>
      </c>
      <c r="P367" s="1">
        <v>4.8725114999999999</v>
      </c>
    </row>
    <row r="368" spans="2:16">
      <c r="B368" s="199"/>
      <c r="C368" s="270"/>
      <c r="D368" s="270"/>
      <c r="E368" s="266"/>
      <c r="F368" t="s">
        <v>0</v>
      </c>
      <c r="G368" s="1">
        <v>4.9882844999999998</v>
      </c>
      <c r="H368" s="1">
        <v>5.0908484999999999</v>
      </c>
      <c r="I368" s="1">
        <v>5.0934015000000006</v>
      </c>
      <c r="J368" s="1">
        <v>4.8468150000000003</v>
      </c>
      <c r="K368" s="1">
        <v>5.0331285000000001</v>
      </c>
      <c r="L368" s="1">
        <v>4.8716790000000003</v>
      </c>
      <c r="M368" s="1">
        <v>5.0184765000000002</v>
      </c>
      <c r="N368" s="1">
        <v>5.0482245000000008</v>
      </c>
      <c r="O368" s="1">
        <v>5.0724780000000003</v>
      </c>
      <c r="P368" s="1">
        <v>4.9553175000000005</v>
      </c>
    </row>
    <row r="369" spans="2:16">
      <c r="B369" s="199"/>
      <c r="C369" s="270"/>
      <c r="D369" s="270"/>
      <c r="E369" s="269">
        <v>13</v>
      </c>
      <c r="F369" t="s">
        <v>1</v>
      </c>
      <c r="G369" s="1">
        <v>4.7480805000000004</v>
      </c>
      <c r="H369" s="1">
        <v>4.9607010000000002</v>
      </c>
      <c r="I369" s="1">
        <v>4.9257360000000006</v>
      </c>
      <c r="J369" s="1">
        <v>4.7583480000000007</v>
      </c>
      <c r="K369" s="1">
        <v>4.8364364999999996</v>
      </c>
      <c r="L369" s="1">
        <v>4.6881405000000003</v>
      </c>
      <c r="M369" s="1">
        <v>4.9012605000000002</v>
      </c>
      <c r="N369" s="1">
        <v>4.7481914999999999</v>
      </c>
      <c r="O369" s="1"/>
      <c r="P369" s="1"/>
    </row>
    <row r="370" spans="2:16">
      <c r="B370" s="199"/>
      <c r="C370" s="270"/>
      <c r="D370" s="270"/>
      <c r="E370" s="266"/>
      <c r="F370" t="s">
        <v>0</v>
      </c>
      <c r="G370" s="1">
        <v>8.7615630000000007</v>
      </c>
      <c r="H370" s="1">
        <v>5.7360360000000004</v>
      </c>
      <c r="I370" s="1">
        <v>5.4966645000000005</v>
      </c>
      <c r="J370" s="1">
        <v>5.3169000000000004</v>
      </c>
      <c r="K370" s="1">
        <v>5.2027365000000003</v>
      </c>
      <c r="L370" s="1">
        <v>5.0279670000000003</v>
      </c>
      <c r="M370" s="1">
        <v>4.8478140000000005</v>
      </c>
      <c r="N370" s="1">
        <v>5.0475585000000001</v>
      </c>
      <c r="O370" s="1"/>
      <c r="P370" s="1"/>
    </row>
    <row r="373" spans="2:16" ht="24">
      <c r="B373" s="9" t="s">
        <v>14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2:16">
      <c r="B374" t="s">
        <v>13</v>
      </c>
    </row>
    <row r="375" spans="2:16">
      <c r="B375" s="8"/>
      <c r="C375" s="258" t="s">
        <v>12</v>
      </c>
      <c r="D375" s="258"/>
      <c r="E375" s="8"/>
      <c r="F375" s="8"/>
      <c r="G375" s="261" t="s">
        <v>11</v>
      </c>
      <c r="H375" s="261"/>
      <c r="I375" s="261"/>
      <c r="J375" s="261"/>
      <c r="K375" s="261"/>
      <c r="L375" s="261"/>
      <c r="M375" s="261"/>
      <c r="N375" s="261"/>
      <c r="O375" s="261"/>
      <c r="P375" s="261"/>
    </row>
    <row r="376" spans="2:16">
      <c r="B376" s="7" t="s">
        <v>10</v>
      </c>
      <c r="C376" s="262" t="s">
        <v>9</v>
      </c>
      <c r="D376" s="262"/>
      <c r="E376" s="7" t="s">
        <v>8</v>
      </c>
      <c r="F376" s="7" t="s">
        <v>7</v>
      </c>
      <c r="G376" s="6">
        <v>1</v>
      </c>
      <c r="H376" s="6">
        <v>2</v>
      </c>
      <c r="I376" s="6">
        <v>3</v>
      </c>
      <c r="J376" s="6">
        <v>4</v>
      </c>
      <c r="K376" s="6">
        <v>5</v>
      </c>
      <c r="L376" s="5">
        <v>6</v>
      </c>
      <c r="M376" s="5">
        <v>7</v>
      </c>
      <c r="N376" s="5">
        <v>8</v>
      </c>
      <c r="O376" s="5">
        <v>9</v>
      </c>
      <c r="P376" s="5">
        <v>10</v>
      </c>
    </row>
    <row r="377" spans="2:16" ht="16">
      <c r="B377" s="198" t="s">
        <v>3</v>
      </c>
      <c r="C377" s="267" t="s">
        <v>6</v>
      </c>
      <c r="D377" s="267"/>
      <c r="E377" s="265">
        <v>1</v>
      </c>
      <c r="F377" s="4" t="s">
        <v>1</v>
      </c>
      <c r="G377" s="1">
        <v>1.488</v>
      </c>
      <c r="H377" s="1">
        <v>1.62</v>
      </c>
      <c r="I377" s="1">
        <v>3.7619999999999996</v>
      </c>
      <c r="J377" s="1">
        <v>2.0099999999999998</v>
      </c>
      <c r="K377" s="1">
        <v>1.9079999999999999</v>
      </c>
      <c r="L377" s="1">
        <v>1.284</v>
      </c>
      <c r="M377" s="1"/>
      <c r="N377" s="1"/>
      <c r="O377" s="1"/>
      <c r="P377" s="1"/>
    </row>
    <row r="378" spans="2:16" ht="16">
      <c r="B378" s="199"/>
      <c r="C378" s="270"/>
      <c r="D378" s="270"/>
      <c r="E378" s="266"/>
      <c r="F378" s="3" t="s">
        <v>0</v>
      </c>
      <c r="G378" s="1">
        <v>1.512</v>
      </c>
      <c r="H378" s="1">
        <v>1.5960000000000001</v>
      </c>
      <c r="I378" s="1">
        <v>2.0219999999999998</v>
      </c>
      <c r="J378" s="1">
        <v>1.8959999999999999</v>
      </c>
      <c r="K378" s="1">
        <v>1.8119999999999998</v>
      </c>
      <c r="L378" s="1">
        <v>1.1579999999999999</v>
      </c>
      <c r="M378" s="1"/>
      <c r="N378" s="1"/>
      <c r="O378" s="1"/>
      <c r="P378" s="1"/>
    </row>
    <row r="379" spans="2:16" ht="16">
      <c r="B379" s="199"/>
      <c r="C379" s="270"/>
      <c r="D379" s="270"/>
      <c r="E379" s="269">
        <v>3</v>
      </c>
      <c r="F379" s="3" t="s">
        <v>1</v>
      </c>
      <c r="G379" s="1">
        <v>1.3094999999999999</v>
      </c>
      <c r="H379" s="1">
        <v>1.62</v>
      </c>
      <c r="I379" s="1">
        <v>2.0493000000000001</v>
      </c>
      <c r="J379" s="1">
        <v>2.0871000000000004</v>
      </c>
      <c r="K379" s="1">
        <v>1.9224000000000001</v>
      </c>
      <c r="L379" s="1">
        <v>1.4742000000000002</v>
      </c>
      <c r="M379" s="1"/>
      <c r="N379" s="1"/>
      <c r="O379" s="1"/>
      <c r="P379" s="1"/>
    </row>
    <row r="380" spans="2:16" ht="16">
      <c r="B380" s="199"/>
      <c r="C380" s="270"/>
      <c r="D380" s="270"/>
      <c r="E380" s="266"/>
      <c r="F380" s="3" t="s">
        <v>0</v>
      </c>
      <c r="G380" s="1">
        <v>1.3365000000000002</v>
      </c>
      <c r="H380" s="1">
        <v>1.3716000000000002</v>
      </c>
      <c r="I380" s="1">
        <v>2.0007000000000001</v>
      </c>
      <c r="J380" s="1">
        <v>2.0601000000000003</v>
      </c>
      <c r="K380" s="1">
        <v>1.6605000000000003</v>
      </c>
      <c r="L380" s="1">
        <v>1.2744</v>
      </c>
      <c r="M380" s="1"/>
      <c r="N380" s="1"/>
      <c r="O380" s="1"/>
      <c r="P380" s="1"/>
    </row>
    <row r="381" spans="2:16" ht="16">
      <c r="B381" s="199"/>
      <c r="C381" s="270"/>
      <c r="D381" s="270"/>
      <c r="E381" s="269">
        <v>5</v>
      </c>
      <c r="F381" s="2" t="s">
        <v>1</v>
      </c>
      <c r="G381" s="1">
        <v>0.40200000000000002</v>
      </c>
      <c r="H381" s="1">
        <v>1.6889999999999998</v>
      </c>
      <c r="I381" s="1">
        <v>2.4510000000000001</v>
      </c>
      <c r="J381" s="1">
        <v>2.5169999999999999</v>
      </c>
      <c r="K381" s="1">
        <v>2.097</v>
      </c>
      <c r="L381" s="1">
        <v>1.788</v>
      </c>
      <c r="M381" s="1"/>
      <c r="N381" s="1"/>
      <c r="O381" s="1"/>
      <c r="P381" s="1"/>
    </row>
    <row r="382" spans="2:16">
      <c r="B382" s="199"/>
      <c r="C382" s="270"/>
      <c r="D382" s="270"/>
      <c r="E382" s="266"/>
      <c r="F382" t="s">
        <v>0</v>
      </c>
      <c r="G382" s="1">
        <v>1.4970000000000001</v>
      </c>
      <c r="H382" s="1">
        <v>8.2409999999999997</v>
      </c>
      <c r="I382" s="1">
        <v>2.0819999999999999</v>
      </c>
      <c r="J382" s="1">
        <v>1.8599999999999999</v>
      </c>
      <c r="K382" s="1">
        <v>1.9409999999999998</v>
      </c>
      <c r="L382" s="1">
        <v>1.476</v>
      </c>
      <c r="M382" s="1"/>
      <c r="N382" s="1"/>
      <c r="O382" s="1"/>
      <c r="P382" s="1"/>
    </row>
    <row r="383" spans="2:16">
      <c r="B383" s="199"/>
      <c r="C383" s="270"/>
      <c r="D383" s="270"/>
      <c r="E383" s="269">
        <v>7</v>
      </c>
      <c r="F383" t="s">
        <v>1</v>
      </c>
      <c r="G383" s="1">
        <v>3.03</v>
      </c>
      <c r="H383" s="1">
        <v>2.1419999999999999</v>
      </c>
      <c r="I383" s="1">
        <v>2.9460000000000002</v>
      </c>
      <c r="J383" s="1">
        <v>2.94</v>
      </c>
      <c r="K383" s="1">
        <v>2.3159999999999998</v>
      </c>
      <c r="L383" s="1">
        <v>1.9919999999999998</v>
      </c>
      <c r="M383" s="1"/>
      <c r="N383" s="1"/>
      <c r="O383" s="1"/>
      <c r="P383" s="1"/>
    </row>
    <row r="384" spans="2:16">
      <c r="B384" s="199"/>
      <c r="C384" s="270"/>
      <c r="D384" s="270"/>
      <c r="E384" s="266"/>
      <c r="F384" t="s">
        <v>0</v>
      </c>
      <c r="G384" s="1">
        <v>1.4549999999999998</v>
      </c>
      <c r="H384" s="1">
        <v>1.9679999999999997</v>
      </c>
      <c r="I384" s="1">
        <v>2.6670000000000003</v>
      </c>
      <c r="J384" s="1">
        <v>2.718</v>
      </c>
      <c r="K384" s="1">
        <v>2.298</v>
      </c>
      <c r="L384" s="1">
        <v>1.8929999999999998</v>
      </c>
      <c r="M384" s="1"/>
      <c r="N384" s="1"/>
      <c r="O384" s="1"/>
      <c r="P384" s="1"/>
    </row>
    <row r="385" spans="2:16">
      <c r="B385" s="199"/>
      <c r="C385" s="270"/>
      <c r="D385" s="270"/>
      <c r="E385" s="269">
        <v>9</v>
      </c>
      <c r="F385" t="s">
        <v>1</v>
      </c>
      <c r="G385" s="1">
        <v>2.5799999999999996</v>
      </c>
      <c r="H385" s="1">
        <v>2.7450000000000001</v>
      </c>
      <c r="I385" s="1">
        <v>3.7709999999999999</v>
      </c>
      <c r="J385" s="1">
        <v>3.7559999999999998</v>
      </c>
      <c r="K385" s="1">
        <v>2.8140000000000001</v>
      </c>
      <c r="L385" s="1">
        <v>2.9489999999999998</v>
      </c>
      <c r="M385" s="1"/>
      <c r="N385" s="1"/>
      <c r="O385" s="1"/>
      <c r="P385" s="1"/>
    </row>
    <row r="386" spans="2:16">
      <c r="B386" s="199"/>
      <c r="C386" s="270"/>
      <c r="D386" s="270"/>
      <c r="E386" s="266"/>
      <c r="F386" t="s">
        <v>0</v>
      </c>
      <c r="G386" s="1">
        <v>2.3609999999999998</v>
      </c>
      <c r="H386" s="1">
        <v>2.2709999999999999</v>
      </c>
      <c r="I386" s="1">
        <v>3.3450000000000002</v>
      </c>
      <c r="J386" s="1">
        <v>3.1019999999999999</v>
      </c>
      <c r="K386" s="1">
        <v>2.952</v>
      </c>
      <c r="L386" s="1">
        <v>2.2080000000000002</v>
      </c>
      <c r="M386" s="1"/>
      <c r="N386" s="1"/>
      <c r="O386" s="1"/>
      <c r="P386" s="1"/>
    </row>
    <row r="387" spans="2:16">
      <c r="B387" s="199"/>
      <c r="C387" s="270"/>
      <c r="D387" s="270"/>
      <c r="E387" s="269">
        <v>11</v>
      </c>
      <c r="F387" t="s">
        <v>1</v>
      </c>
      <c r="G387" s="1">
        <v>2.8650000000000002</v>
      </c>
      <c r="H387" s="1">
        <v>3.1920000000000002</v>
      </c>
      <c r="I387" s="1">
        <v>4.923</v>
      </c>
      <c r="J387" s="1">
        <v>4.5449999999999999</v>
      </c>
      <c r="K387" s="1">
        <v>3.5549999999999997</v>
      </c>
      <c r="L387" s="1">
        <v>3.3839999999999999</v>
      </c>
      <c r="M387" s="1"/>
      <c r="N387" s="1"/>
      <c r="O387" s="1"/>
      <c r="P387" s="1"/>
    </row>
    <row r="388" spans="2:16">
      <c r="B388" s="199"/>
      <c r="C388" s="270"/>
      <c r="D388" s="270"/>
      <c r="E388" s="266"/>
      <c r="F388" t="s">
        <v>0</v>
      </c>
      <c r="G388" s="1">
        <v>2.8589999999999995</v>
      </c>
      <c r="H388" s="1">
        <v>2.7869999999999995</v>
      </c>
      <c r="I388" s="1">
        <v>4.3380000000000001</v>
      </c>
      <c r="J388" s="1">
        <v>3.9299999999999997</v>
      </c>
      <c r="K388" s="1">
        <v>3.0660000000000003</v>
      </c>
      <c r="L388" s="1">
        <v>2.8349999999999995</v>
      </c>
      <c r="M388" s="1"/>
      <c r="N388" s="1"/>
      <c r="O388" s="1"/>
      <c r="P388" s="1"/>
    </row>
    <row r="389" spans="2:16">
      <c r="B389" s="199"/>
      <c r="C389" s="270"/>
      <c r="D389" s="270"/>
      <c r="E389" s="269">
        <v>13</v>
      </c>
      <c r="F389" t="s">
        <v>1</v>
      </c>
      <c r="G389" s="1">
        <v>7.9469999999999992</v>
      </c>
      <c r="H389" s="1">
        <v>3.7709999999999999</v>
      </c>
      <c r="I389" s="1">
        <v>4.173</v>
      </c>
      <c r="J389" s="1">
        <v>4.2869999999999999</v>
      </c>
      <c r="K389" s="1">
        <v>3.996</v>
      </c>
      <c r="L389" s="1">
        <v>3.4859999999999998</v>
      </c>
      <c r="M389" s="1"/>
      <c r="N389" s="1"/>
      <c r="O389" s="1"/>
      <c r="P389" s="1"/>
    </row>
    <row r="390" spans="2:16">
      <c r="B390" s="200"/>
      <c r="C390" s="268"/>
      <c r="D390" s="268"/>
      <c r="E390" s="266"/>
      <c r="F390" t="s">
        <v>0</v>
      </c>
      <c r="G390" s="1">
        <v>7.0049999999999999</v>
      </c>
      <c r="H390" s="1">
        <v>3.2490000000000001</v>
      </c>
      <c r="I390" s="1">
        <v>3.774</v>
      </c>
      <c r="J390" s="1">
        <v>3.3359999999999999</v>
      </c>
      <c r="K390" s="1">
        <v>3.129</v>
      </c>
      <c r="L390" s="1">
        <v>2.7809999999999997</v>
      </c>
      <c r="M390" s="1"/>
      <c r="N390" s="1"/>
      <c r="O390" s="1"/>
      <c r="P390" s="1"/>
    </row>
    <row r="391" spans="2:16" ht="16">
      <c r="B391" s="198" t="s">
        <v>3</v>
      </c>
      <c r="C391" s="267" t="s">
        <v>5</v>
      </c>
      <c r="D391" s="267"/>
      <c r="E391" s="269">
        <v>1</v>
      </c>
      <c r="F391" s="4" t="s">
        <v>1</v>
      </c>
      <c r="G391" s="1">
        <v>2.2559999999999998</v>
      </c>
      <c r="H391" s="1">
        <v>2.2320000000000002</v>
      </c>
      <c r="I391" s="1">
        <v>1.944</v>
      </c>
      <c r="J391" s="1">
        <v>2.5920000000000001</v>
      </c>
      <c r="K391" s="1">
        <v>2.6339999999999999</v>
      </c>
      <c r="L391" s="1">
        <v>1.9799999999999998</v>
      </c>
      <c r="M391" s="1"/>
      <c r="N391" s="1"/>
      <c r="O391" s="1"/>
      <c r="P391" s="1"/>
    </row>
    <row r="392" spans="2:16" ht="16">
      <c r="B392" s="199"/>
      <c r="C392" s="270"/>
      <c r="D392" s="270"/>
      <c r="E392" s="266"/>
      <c r="F392" s="3" t="s">
        <v>0</v>
      </c>
      <c r="G392" s="1">
        <v>2.13</v>
      </c>
      <c r="H392" s="1">
        <v>2.25</v>
      </c>
      <c r="I392" s="1">
        <v>2.0640000000000001</v>
      </c>
      <c r="J392" s="1">
        <v>2.6039999999999996</v>
      </c>
      <c r="K392" s="1">
        <v>2.5259999999999998</v>
      </c>
      <c r="L392" s="1">
        <v>2.1240000000000001</v>
      </c>
      <c r="M392" s="1"/>
      <c r="N392" s="1"/>
      <c r="O392" s="1"/>
      <c r="P392" s="1"/>
    </row>
    <row r="393" spans="2:16" ht="16">
      <c r="B393" s="199"/>
      <c r="C393" s="270"/>
      <c r="D393" s="270"/>
      <c r="E393" s="269">
        <v>3</v>
      </c>
      <c r="F393" s="3" t="s">
        <v>1</v>
      </c>
      <c r="G393" s="1">
        <v>3.9312000000000005</v>
      </c>
      <c r="H393" s="1">
        <v>3.9636</v>
      </c>
      <c r="I393" s="1">
        <v>3.1941000000000002</v>
      </c>
      <c r="J393" s="1">
        <v>4.9194000000000004</v>
      </c>
      <c r="K393" s="1">
        <v>6.6609000000000007</v>
      </c>
      <c r="L393" s="1">
        <v>3.9177000000000004</v>
      </c>
      <c r="M393" s="1"/>
      <c r="N393" s="1"/>
      <c r="O393" s="1"/>
      <c r="P393" s="1"/>
    </row>
    <row r="394" spans="2:16" ht="16">
      <c r="B394" s="199"/>
      <c r="C394" s="270"/>
      <c r="D394" s="270"/>
      <c r="E394" s="266"/>
      <c r="F394" s="3" t="s">
        <v>0</v>
      </c>
      <c r="G394" s="1">
        <v>3.5207999999999999</v>
      </c>
      <c r="H394" s="1">
        <v>3.3696000000000002</v>
      </c>
      <c r="I394" s="1">
        <v>2.7918000000000003</v>
      </c>
      <c r="J394" s="1">
        <v>4.5846</v>
      </c>
      <c r="K394" s="1">
        <v>6.4368000000000007</v>
      </c>
      <c r="L394" s="1">
        <v>3.4452000000000003</v>
      </c>
      <c r="M394" s="1"/>
      <c r="N394" s="1"/>
      <c r="O394" s="1"/>
      <c r="P394" s="1"/>
    </row>
    <row r="395" spans="2:16" ht="16">
      <c r="B395" s="199"/>
      <c r="C395" s="270"/>
      <c r="D395" s="270"/>
      <c r="E395" s="269">
        <v>5</v>
      </c>
      <c r="F395" s="2" t="s">
        <v>1</v>
      </c>
      <c r="G395" s="1">
        <v>4.3079999999999998</v>
      </c>
      <c r="H395" s="1">
        <v>4.5569999999999995</v>
      </c>
      <c r="I395" s="1">
        <v>2.9910000000000001</v>
      </c>
      <c r="J395" s="1">
        <v>5.4809999999999999</v>
      </c>
      <c r="K395" s="1">
        <v>7.6709999999999994</v>
      </c>
      <c r="L395" s="1">
        <v>4.2210000000000001</v>
      </c>
      <c r="M395" s="1"/>
      <c r="N395" s="1"/>
      <c r="O395" s="1"/>
      <c r="P395" s="1"/>
    </row>
    <row r="396" spans="2:16">
      <c r="B396" s="199"/>
      <c r="C396" s="270"/>
      <c r="D396" s="270"/>
      <c r="E396" s="266"/>
      <c r="F396" t="s">
        <v>0</v>
      </c>
      <c r="G396" s="1">
        <v>4.1520000000000001</v>
      </c>
      <c r="H396" s="1">
        <v>1.1459999999999999</v>
      </c>
      <c r="I396" s="1">
        <v>2.919</v>
      </c>
      <c r="J396" s="1">
        <v>5.2860000000000005</v>
      </c>
      <c r="K396" s="1">
        <v>6.6929999999999996</v>
      </c>
      <c r="L396" s="1">
        <v>4.0650000000000004</v>
      </c>
      <c r="M396" s="1"/>
      <c r="N396" s="1"/>
      <c r="O396" s="1"/>
      <c r="P396" s="1"/>
    </row>
    <row r="397" spans="2:16">
      <c r="B397" s="199"/>
      <c r="C397" s="270"/>
      <c r="D397" s="270"/>
      <c r="E397" s="269">
        <v>7</v>
      </c>
      <c r="F397" t="s">
        <v>1</v>
      </c>
      <c r="G397" s="1">
        <v>4.1789999999999994</v>
      </c>
      <c r="H397" s="1">
        <v>4.173</v>
      </c>
      <c r="I397" s="1">
        <v>3.1890000000000001</v>
      </c>
      <c r="J397" s="1">
        <v>5.3699999999999992</v>
      </c>
      <c r="K397" s="1">
        <v>8.3369999999999997</v>
      </c>
      <c r="L397" s="1">
        <v>4.1819999999999995</v>
      </c>
      <c r="M397" s="1"/>
      <c r="N397" s="1"/>
      <c r="O397" s="1"/>
      <c r="P397" s="1"/>
    </row>
    <row r="398" spans="2:16">
      <c r="B398" s="199"/>
      <c r="C398" s="270"/>
      <c r="D398" s="270"/>
      <c r="E398" s="266"/>
      <c r="F398" t="s">
        <v>0</v>
      </c>
      <c r="G398" s="1">
        <v>3.327</v>
      </c>
      <c r="H398" s="1">
        <v>3.2010000000000001</v>
      </c>
      <c r="I398" s="1">
        <v>2.6430000000000002</v>
      </c>
      <c r="J398" s="1">
        <v>4.26</v>
      </c>
      <c r="K398" s="1">
        <v>6.33</v>
      </c>
      <c r="L398" s="1">
        <v>3.1829999999999998</v>
      </c>
      <c r="M398" s="1"/>
      <c r="N398" s="1"/>
      <c r="O398" s="1"/>
      <c r="P398" s="1"/>
    </row>
    <row r="399" spans="2:16">
      <c r="B399" s="199"/>
      <c r="C399" s="270"/>
      <c r="D399" s="270"/>
      <c r="E399" s="269">
        <v>9</v>
      </c>
      <c r="F399" t="s">
        <v>1</v>
      </c>
      <c r="G399" s="1"/>
      <c r="H399" s="1">
        <v>4.6230000000000002</v>
      </c>
      <c r="I399" s="1">
        <v>3.4109999999999996</v>
      </c>
      <c r="J399" s="1">
        <v>6.2760000000000007</v>
      </c>
      <c r="K399" s="1">
        <v>7.0979999999999999</v>
      </c>
      <c r="L399" s="1">
        <v>4.9530000000000003</v>
      </c>
      <c r="M399" s="1"/>
      <c r="N399" s="1"/>
      <c r="O399" s="1"/>
      <c r="P399" s="1"/>
    </row>
    <row r="400" spans="2:16">
      <c r="B400" s="199"/>
      <c r="C400" s="270"/>
      <c r="D400" s="270"/>
      <c r="E400" s="266"/>
      <c r="F400" t="s">
        <v>0</v>
      </c>
      <c r="G400" s="1">
        <v>3.2519999999999998</v>
      </c>
      <c r="H400" s="1">
        <v>5.4269999999999996</v>
      </c>
      <c r="I400" s="1">
        <v>4.1099999999999994</v>
      </c>
      <c r="J400" s="1">
        <v>4.3049999999999997</v>
      </c>
      <c r="K400" s="1">
        <v>5.9669999999999996</v>
      </c>
      <c r="L400" s="1">
        <v>4.4669999999999996</v>
      </c>
      <c r="M400" s="1"/>
      <c r="N400" s="1"/>
      <c r="O400" s="1"/>
      <c r="P400" s="1"/>
    </row>
    <row r="401" spans="2:16">
      <c r="B401" s="199"/>
      <c r="C401" s="270"/>
      <c r="D401" s="270"/>
      <c r="E401" s="269">
        <v>11</v>
      </c>
      <c r="F401" t="s">
        <v>1</v>
      </c>
      <c r="G401" s="1">
        <v>6.45</v>
      </c>
      <c r="H401" s="1">
        <v>6.327</v>
      </c>
      <c r="I401" s="1">
        <v>4.806</v>
      </c>
      <c r="J401" s="1">
        <v>8.2650000000000006</v>
      </c>
      <c r="K401" s="1">
        <v>8.7959999999999994</v>
      </c>
      <c r="L401" s="1">
        <v>6.3809999999999993</v>
      </c>
      <c r="M401" s="1"/>
      <c r="N401" s="1"/>
      <c r="O401" s="1"/>
      <c r="P401" s="1"/>
    </row>
    <row r="402" spans="2:16">
      <c r="B402" s="199"/>
      <c r="C402" s="270"/>
      <c r="D402" s="270"/>
      <c r="E402" s="266"/>
      <c r="F402" t="s">
        <v>0</v>
      </c>
      <c r="G402" s="1">
        <v>6.306</v>
      </c>
      <c r="H402" s="1">
        <v>6.27</v>
      </c>
      <c r="I402" s="1">
        <v>4.7969999999999997</v>
      </c>
      <c r="J402" s="1">
        <v>7.4039999999999999</v>
      </c>
      <c r="K402" s="1">
        <v>8.2170000000000005</v>
      </c>
      <c r="L402" s="1">
        <v>5.7869999999999999</v>
      </c>
      <c r="M402" s="1"/>
      <c r="N402" s="1"/>
      <c r="O402" s="1"/>
      <c r="P402" s="1"/>
    </row>
    <row r="403" spans="2:16">
      <c r="B403" s="199"/>
      <c r="C403" s="270"/>
      <c r="D403" s="270"/>
      <c r="E403" s="269">
        <v>13</v>
      </c>
      <c r="F403" t="s">
        <v>1</v>
      </c>
      <c r="G403" s="1">
        <v>7.2629999999999999</v>
      </c>
      <c r="H403" s="1">
        <v>7.0110000000000001</v>
      </c>
      <c r="I403" s="1">
        <v>5.4089999999999998</v>
      </c>
      <c r="J403" s="1">
        <v>8.6010000000000009</v>
      </c>
      <c r="K403" s="1">
        <v>9.0630000000000006</v>
      </c>
      <c r="L403" s="1">
        <v>3.3539999999999996</v>
      </c>
      <c r="M403" s="1"/>
      <c r="N403" s="1"/>
      <c r="O403" s="1"/>
      <c r="P403" s="1"/>
    </row>
    <row r="404" spans="2:16">
      <c r="B404" s="199"/>
      <c r="C404" s="270"/>
      <c r="D404" s="270"/>
      <c r="E404" s="266"/>
      <c r="F404" t="s">
        <v>0</v>
      </c>
      <c r="G404" s="1">
        <v>2.8679999999999999</v>
      </c>
      <c r="H404" s="1">
        <v>7.1789999999999994</v>
      </c>
      <c r="I404" s="1">
        <v>6.5670000000000002</v>
      </c>
      <c r="J404" s="1">
        <v>4.29</v>
      </c>
      <c r="K404" s="1">
        <v>7.7939999999999996</v>
      </c>
      <c r="L404" s="1">
        <v>8.4870000000000001</v>
      </c>
      <c r="M404" s="1"/>
      <c r="N404" s="1"/>
      <c r="O404" s="1"/>
      <c r="P404" s="1"/>
    </row>
    <row r="405" spans="2:16" ht="16">
      <c r="B405" s="198" t="s">
        <v>3</v>
      </c>
      <c r="C405" s="267" t="s">
        <v>4</v>
      </c>
      <c r="D405" s="267"/>
      <c r="E405" s="265">
        <v>1</v>
      </c>
      <c r="F405" s="4" t="s">
        <v>1</v>
      </c>
      <c r="G405" s="1">
        <v>1.77</v>
      </c>
      <c r="H405" s="1">
        <v>1.764</v>
      </c>
      <c r="I405" s="1">
        <v>1.6739999999999999</v>
      </c>
      <c r="J405" s="1">
        <v>1.782</v>
      </c>
      <c r="K405" s="1">
        <v>0.91799999999999993</v>
      </c>
      <c r="L405" s="1">
        <v>1.6139999999999999</v>
      </c>
      <c r="M405" s="1">
        <v>1.05</v>
      </c>
      <c r="N405" s="1">
        <v>2.13</v>
      </c>
      <c r="O405" s="1">
        <v>1.3559999999999999</v>
      </c>
      <c r="P405" s="1">
        <v>1.1339999999999999</v>
      </c>
    </row>
    <row r="406" spans="2:16" ht="16">
      <c r="B406" s="199"/>
      <c r="C406" s="270"/>
      <c r="D406" s="270"/>
      <c r="E406" s="266"/>
      <c r="F406" s="3" t="s">
        <v>0</v>
      </c>
      <c r="G406" s="1"/>
      <c r="H406" s="1">
        <v>1.548</v>
      </c>
      <c r="I406" s="1">
        <v>1.6559999999999999</v>
      </c>
      <c r="J406" s="1">
        <v>1.6440000000000001</v>
      </c>
      <c r="K406" s="1">
        <v>1.9079999999999999</v>
      </c>
      <c r="L406" s="1">
        <v>1.548</v>
      </c>
      <c r="M406" s="1">
        <v>1.3619999999999999</v>
      </c>
      <c r="N406" s="1">
        <v>2.0099999999999998</v>
      </c>
      <c r="O406" s="1">
        <v>1.458</v>
      </c>
      <c r="P406" s="1">
        <v>1.1339999999999999</v>
      </c>
    </row>
    <row r="407" spans="2:16" ht="16">
      <c r="B407" s="199"/>
      <c r="C407" s="270"/>
      <c r="D407" s="270"/>
      <c r="E407" s="269">
        <v>3</v>
      </c>
      <c r="F407" s="3" t="s">
        <v>1</v>
      </c>
      <c r="G407" s="1">
        <v>1.4337</v>
      </c>
      <c r="H407" s="1">
        <v>1.5363000000000002</v>
      </c>
      <c r="I407" s="1">
        <v>1.5066000000000002</v>
      </c>
      <c r="J407" s="1">
        <v>1.8954</v>
      </c>
      <c r="K407" s="1">
        <v>1.5201</v>
      </c>
      <c r="L407" s="1">
        <v>1.5849000000000002</v>
      </c>
      <c r="M407" s="1">
        <v>1.4715000000000003</v>
      </c>
      <c r="N407" s="1">
        <v>1.8494999999999999</v>
      </c>
      <c r="O407" s="1">
        <v>1.4715000000000003</v>
      </c>
      <c r="P407" s="1">
        <v>1.1853</v>
      </c>
    </row>
    <row r="408" spans="2:16" ht="16">
      <c r="B408" s="199"/>
      <c r="C408" s="270"/>
      <c r="D408" s="270"/>
      <c r="E408" s="266"/>
      <c r="F408" s="3" t="s">
        <v>0</v>
      </c>
      <c r="G408" s="1">
        <v>1.5282000000000002</v>
      </c>
      <c r="H408" s="1">
        <v>1.3877999999999999</v>
      </c>
      <c r="I408" s="1">
        <v>1.5417000000000001</v>
      </c>
      <c r="J408" s="1">
        <v>1.6092000000000002</v>
      </c>
      <c r="K408" s="1">
        <v>1.5390000000000001</v>
      </c>
      <c r="L408" s="1">
        <v>1.3608</v>
      </c>
      <c r="M408" s="1">
        <v>1.4391</v>
      </c>
      <c r="N408" s="1">
        <v>1.6821000000000002</v>
      </c>
      <c r="O408" s="1">
        <v>1.3419000000000001</v>
      </c>
      <c r="P408" s="1">
        <v>1.2069000000000001</v>
      </c>
    </row>
    <row r="409" spans="2:16" ht="16">
      <c r="B409" s="199"/>
      <c r="C409" s="270"/>
      <c r="D409" s="270"/>
      <c r="E409" s="269">
        <v>5</v>
      </c>
      <c r="F409" s="2" t="s">
        <v>1</v>
      </c>
      <c r="G409" s="1">
        <v>1.5419999999999998</v>
      </c>
      <c r="H409" s="1">
        <v>1.4490000000000001</v>
      </c>
      <c r="I409" s="1">
        <v>1.722</v>
      </c>
      <c r="J409" s="1">
        <v>1.7489999999999999</v>
      </c>
      <c r="K409" s="1">
        <v>1.6139999999999999</v>
      </c>
      <c r="L409" s="1">
        <v>1.5299999999999998</v>
      </c>
      <c r="M409" s="1">
        <v>1.6259999999999999</v>
      </c>
      <c r="N409" s="1">
        <v>1.7789999999999999</v>
      </c>
      <c r="O409" s="1">
        <v>1.482</v>
      </c>
      <c r="P409" s="1">
        <v>1.5509999999999999</v>
      </c>
    </row>
    <row r="410" spans="2:16">
      <c r="B410" s="199"/>
      <c r="C410" s="270"/>
      <c r="D410" s="270"/>
      <c r="E410" s="266"/>
      <c r="F410" t="s">
        <v>0</v>
      </c>
      <c r="G410" s="1">
        <v>1.5570000000000002</v>
      </c>
      <c r="H410" s="1">
        <v>1.44</v>
      </c>
      <c r="I410" s="1">
        <v>1.7009999999999998</v>
      </c>
      <c r="J410" s="1">
        <v>1.671</v>
      </c>
      <c r="K410" s="1">
        <v>1.248</v>
      </c>
      <c r="L410" s="1">
        <v>1.5450000000000002</v>
      </c>
      <c r="M410" s="1">
        <v>1.5539999999999998</v>
      </c>
      <c r="N410" s="1">
        <v>1.671</v>
      </c>
      <c r="O410" s="1">
        <v>1.365</v>
      </c>
      <c r="P410" s="1">
        <v>1.5</v>
      </c>
    </row>
    <row r="411" spans="2:16">
      <c r="B411" s="199"/>
      <c r="C411" s="270"/>
      <c r="D411" s="270"/>
      <c r="E411" s="269">
        <v>7</v>
      </c>
      <c r="F411" t="s">
        <v>1</v>
      </c>
      <c r="G411" s="1">
        <v>1.6830000000000001</v>
      </c>
      <c r="H411" s="1">
        <v>1.635</v>
      </c>
      <c r="I411" s="1">
        <v>2.04</v>
      </c>
      <c r="J411" s="1">
        <v>1.8299999999999998</v>
      </c>
      <c r="K411" s="1">
        <v>1.548</v>
      </c>
      <c r="L411" s="1">
        <v>1.5690000000000002</v>
      </c>
      <c r="M411" s="1">
        <v>1.8719999999999999</v>
      </c>
      <c r="N411" s="1">
        <v>1.8659999999999999</v>
      </c>
      <c r="O411" s="1">
        <v>2.0190000000000001</v>
      </c>
      <c r="P411" s="1">
        <v>1.7909999999999999</v>
      </c>
    </row>
    <row r="412" spans="2:16">
      <c r="B412" s="199"/>
      <c r="C412" s="270"/>
      <c r="D412" s="270"/>
      <c r="E412" s="266"/>
      <c r="F412" t="s">
        <v>0</v>
      </c>
      <c r="G412" s="1">
        <v>1.329</v>
      </c>
      <c r="H412" s="1">
        <v>1.1910000000000001</v>
      </c>
      <c r="I412" s="1">
        <v>1.5</v>
      </c>
      <c r="J412" s="1">
        <v>1.5779999999999998</v>
      </c>
      <c r="K412" s="1">
        <v>1.1759999999999999</v>
      </c>
      <c r="L412" s="1">
        <v>1.611</v>
      </c>
      <c r="M412" s="1">
        <v>1.4490000000000001</v>
      </c>
      <c r="N412" s="1">
        <v>1.4159999999999999</v>
      </c>
      <c r="O412" s="1">
        <v>1.419</v>
      </c>
      <c r="P412" s="1">
        <v>1.41</v>
      </c>
    </row>
    <row r="413" spans="2:16">
      <c r="B413" s="199"/>
      <c r="C413" s="270"/>
      <c r="D413" s="270"/>
      <c r="E413" s="269">
        <v>9</v>
      </c>
      <c r="F413" t="s">
        <v>1</v>
      </c>
      <c r="G413" s="1">
        <v>2.0459999999999998</v>
      </c>
      <c r="H413" s="1">
        <v>2.0249999999999999</v>
      </c>
      <c r="I413" s="1">
        <v>2.3849999999999998</v>
      </c>
      <c r="J413" s="1">
        <v>2.31</v>
      </c>
      <c r="K413" s="1">
        <v>1.6289999999999998</v>
      </c>
      <c r="L413" s="1">
        <v>2.2320000000000002</v>
      </c>
      <c r="M413" s="1">
        <v>2.0939999999999999</v>
      </c>
      <c r="N413" s="1">
        <v>2.1</v>
      </c>
      <c r="O413" s="1">
        <v>2.2200000000000002</v>
      </c>
      <c r="P413" s="1">
        <v>2.04</v>
      </c>
    </row>
    <row r="414" spans="2:16">
      <c r="B414" s="199"/>
      <c r="C414" s="270"/>
      <c r="D414" s="270"/>
      <c r="E414" s="266"/>
      <c r="F414" t="s">
        <v>0</v>
      </c>
      <c r="G414" s="1">
        <v>1.752</v>
      </c>
      <c r="H414" s="1">
        <v>1.923</v>
      </c>
      <c r="I414" s="1">
        <v>2.133</v>
      </c>
      <c r="J414" s="1">
        <v>2.0369999999999999</v>
      </c>
      <c r="K414" s="1">
        <v>1.6169999999999998</v>
      </c>
      <c r="L414" s="1">
        <v>1.8419999999999999</v>
      </c>
      <c r="M414" s="1">
        <v>2.0339999999999998</v>
      </c>
      <c r="N414" s="1">
        <v>2.0640000000000001</v>
      </c>
      <c r="O414" s="1">
        <v>1.9950000000000001</v>
      </c>
      <c r="P414" s="1">
        <v>1.9590000000000001</v>
      </c>
    </row>
    <row r="415" spans="2:16">
      <c r="B415" s="199"/>
      <c r="C415" s="270"/>
      <c r="D415" s="270"/>
      <c r="E415" s="269">
        <v>11</v>
      </c>
      <c r="F415" t="s">
        <v>1</v>
      </c>
      <c r="G415" s="1">
        <v>2.5289999999999999</v>
      </c>
      <c r="H415" s="1">
        <v>2.4209999999999998</v>
      </c>
      <c r="I415" s="1">
        <v>2.952</v>
      </c>
      <c r="J415" s="1">
        <v>3.1229999999999998</v>
      </c>
      <c r="K415" s="1">
        <v>2.2709999999999999</v>
      </c>
      <c r="L415" s="1">
        <v>2.472</v>
      </c>
      <c r="M415" s="1">
        <v>2.8349999999999995</v>
      </c>
      <c r="N415" s="1">
        <v>2.5109999999999997</v>
      </c>
      <c r="O415" s="1">
        <v>2.7869999999999995</v>
      </c>
      <c r="P415" s="1">
        <v>2.6609999999999996</v>
      </c>
    </row>
    <row r="416" spans="2:16">
      <c r="B416" s="199"/>
      <c r="C416" s="270"/>
      <c r="D416" s="270"/>
      <c r="E416" s="266"/>
      <c r="F416" t="s">
        <v>0</v>
      </c>
      <c r="G416" s="1">
        <v>3.0509999999999997</v>
      </c>
      <c r="H416" s="1">
        <v>2.2080000000000002</v>
      </c>
      <c r="I416" s="1">
        <v>2.7509999999999999</v>
      </c>
      <c r="J416" s="1">
        <v>2.5979999999999999</v>
      </c>
      <c r="K416" s="1">
        <v>2.0129999999999999</v>
      </c>
      <c r="L416" s="1">
        <v>2.4180000000000001</v>
      </c>
      <c r="M416" s="1">
        <v>2.4449999999999998</v>
      </c>
      <c r="N416" s="1">
        <v>2.4119999999999995</v>
      </c>
      <c r="O416" s="1">
        <v>2.577</v>
      </c>
      <c r="P416" s="1">
        <v>2.4779999999999998</v>
      </c>
    </row>
    <row r="417" spans="2:16">
      <c r="B417" s="199"/>
      <c r="C417" s="270"/>
      <c r="D417" s="270"/>
      <c r="E417" s="269">
        <v>13</v>
      </c>
      <c r="F417" t="s">
        <v>1</v>
      </c>
      <c r="G417" s="1">
        <v>2.0429999999999997</v>
      </c>
      <c r="H417" s="1">
        <v>2.1869999999999998</v>
      </c>
      <c r="I417" s="1">
        <v>2.802</v>
      </c>
      <c r="J417" s="1">
        <v>2.8439999999999999</v>
      </c>
      <c r="K417" s="1">
        <v>2.0070000000000001</v>
      </c>
      <c r="L417" s="1">
        <v>2.2320000000000002</v>
      </c>
      <c r="M417" s="1">
        <v>2.6039999999999996</v>
      </c>
      <c r="N417" s="1">
        <v>2.319</v>
      </c>
      <c r="O417" s="1">
        <v>3.1079999999999997</v>
      </c>
      <c r="P417" s="1">
        <v>2.7269999999999999</v>
      </c>
    </row>
    <row r="418" spans="2:16">
      <c r="B418" s="200"/>
      <c r="C418" s="268"/>
      <c r="D418" s="268"/>
      <c r="E418" s="266"/>
      <c r="F418" t="s">
        <v>0</v>
      </c>
      <c r="G418" s="1">
        <v>3.8279999999999998</v>
      </c>
      <c r="H418" s="1">
        <v>2.016</v>
      </c>
      <c r="I418" s="1">
        <v>2.0070000000000001</v>
      </c>
      <c r="J418" s="1">
        <v>2.7509999999999999</v>
      </c>
      <c r="K418" s="1">
        <v>2.4900000000000002</v>
      </c>
      <c r="L418" s="1">
        <v>1.8539999999999999</v>
      </c>
      <c r="M418" s="1">
        <v>2.109</v>
      </c>
      <c r="N418" s="1">
        <v>2.3820000000000001</v>
      </c>
      <c r="O418" s="1">
        <v>2.3639999999999999</v>
      </c>
      <c r="P418" s="1">
        <v>2.6579999999999999</v>
      </c>
    </row>
    <row r="419" spans="2:16" ht="16">
      <c r="B419" s="198" t="s">
        <v>3</v>
      </c>
      <c r="C419" s="267" t="s">
        <v>2</v>
      </c>
      <c r="D419" s="267"/>
      <c r="E419" s="269">
        <v>1</v>
      </c>
      <c r="F419" s="4" t="s">
        <v>1</v>
      </c>
      <c r="G419" s="1">
        <v>2.8140000000000001</v>
      </c>
      <c r="H419" s="1">
        <v>2.016</v>
      </c>
      <c r="I419" s="1">
        <v>1.698</v>
      </c>
      <c r="J419" s="1">
        <v>1.9139999999999999</v>
      </c>
      <c r="K419" s="1">
        <v>3.0839999999999996</v>
      </c>
      <c r="L419" s="1">
        <v>2.79</v>
      </c>
      <c r="M419" s="1">
        <v>2.34</v>
      </c>
      <c r="N419" s="1">
        <v>1.8299999999999998</v>
      </c>
      <c r="O419" s="1">
        <v>1.944</v>
      </c>
      <c r="P419" s="1">
        <v>2.4599999999999995</v>
      </c>
    </row>
    <row r="420" spans="2:16" ht="16">
      <c r="B420" s="199"/>
      <c r="C420" s="270"/>
      <c r="D420" s="270"/>
      <c r="E420" s="266"/>
      <c r="F420" s="3" t="s">
        <v>0</v>
      </c>
      <c r="G420" s="1">
        <v>2.9039999999999999</v>
      </c>
      <c r="H420" s="1">
        <v>1.9259999999999999</v>
      </c>
      <c r="I420" s="1">
        <v>2.0459999999999998</v>
      </c>
      <c r="J420" s="1">
        <v>2.6160000000000001</v>
      </c>
      <c r="K420" s="1">
        <v>2.88</v>
      </c>
      <c r="L420" s="1">
        <v>0</v>
      </c>
      <c r="M420" s="1">
        <v>2.0760000000000001</v>
      </c>
      <c r="N420" s="1">
        <v>1.8719999999999999</v>
      </c>
      <c r="O420" s="1">
        <v>2.016</v>
      </c>
      <c r="P420" s="1">
        <v>1.9079999999999999</v>
      </c>
    </row>
    <row r="421" spans="2:16" ht="16">
      <c r="B421" s="199"/>
      <c r="C421" s="270"/>
      <c r="D421" s="270"/>
      <c r="E421" s="269">
        <v>3</v>
      </c>
      <c r="F421" s="3" t="s">
        <v>1</v>
      </c>
      <c r="G421" s="1">
        <v>3.9879000000000002</v>
      </c>
      <c r="H421" s="1">
        <v>2.7432000000000003</v>
      </c>
      <c r="I421" s="1">
        <v>2.3409</v>
      </c>
      <c r="J421" s="1">
        <v>3.1212000000000004</v>
      </c>
      <c r="K421" s="1">
        <v>4.1202000000000005</v>
      </c>
      <c r="L421" s="1">
        <v>4.4657999999999998</v>
      </c>
      <c r="M421" s="1">
        <v>3.3453000000000004</v>
      </c>
      <c r="N421" s="1">
        <v>3.2048999999999999</v>
      </c>
      <c r="O421" s="1">
        <v>2.5380000000000003</v>
      </c>
      <c r="P421" s="1">
        <v>3.5369999999999999</v>
      </c>
    </row>
    <row r="422" spans="2:16" ht="16">
      <c r="B422" s="199"/>
      <c r="C422" s="270"/>
      <c r="D422" s="270"/>
      <c r="E422" s="266"/>
      <c r="F422" s="3" t="s">
        <v>0</v>
      </c>
      <c r="G422" s="1">
        <v>3.6504000000000003</v>
      </c>
      <c r="H422" s="1">
        <v>2.8214999999999999</v>
      </c>
      <c r="I422" s="1">
        <v>2.4165000000000001</v>
      </c>
      <c r="J422" s="1">
        <v>3.0024000000000002</v>
      </c>
      <c r="K422" s="1">
        <v>4.0796999999999999</v>
      </c>
      <c r="L422" s="1">
        <v>4.0203000000000007</v>
      </c>
      <c r="M422" s="1">
        <v>2.8944000000000005</v>
      </c>
      <c r="N422" s="1">
        <v>3.2021999999999999</v>
      </c>
      <c r="O422" s="1">
        <v>2.1869999999999998</v>
      </c>
      <c r="P422" s="1">
        <v>3.2589000000000001</v>
      </c>
    </row>
    <row r="423" spans="2:16" ht="16">
      <c r="B423" s="199"/>
      <c r="C423" s="270"/>
      <c r="D423" s="270"/>
      <c r="E423" s="269">
        <v>5</v>
      </c>
      <c r="F423" s="2" t="s">
        <v>1</v>
      </c>
      <c r="G423" s="1">
        <v>3.8819999999999997</v>
      </c>
      <c r="H423" s="1">
        <v>2.8109999999999995</v>
      </c>
      <c r="I423" s="1">
        <v>2.4</v>
      </c>
      <c r="J423" s="1">
        <v>3.0509999999999997</v>
      </c>
      <c r="K423" s="1">
        <v>4.08</v>
      </c>
      <c r="L423" s="1"/>
      <c r="M423" s="1">
        <v>6.5699999999999994</v>
      </c>
      <c r="N423" s="1">
        <v>2.9159999999999999</v>
      </c>
      <c r="O423" s="1">
        <v>3.1559999999999997</v>
      </c>
      <c r="P423" s="1">
        <v>3.0420000000000003</v>
      </c>
    </row>
    <row r="424" spans="2:16">
      <c r="B424" s="199"/>
      <c r="C424" s="270"/>
      <c r="D424" s="270"/>
      <c r="E424" s="266"/>
      <c r="F424" t="s">
        <v>0</v>
      </c>
      <c r="G424" s="1">
        <v>3.0329999999999999</v>
      </c>
      <c r="H424" s="1">
        <v>2.7269999999999999</v>
      </c>
      <c r="I424" s="1">
        <v>2.2919999999999998</v>
      </c>
      <c r="J424" s="1">
        <v>2.9819999999999998</v>
      </c>
      <c r="K424" s="1">
        <v>3.9299999999999997</v>
      </c>
      <c r="L424" s="1">
        <v>4.3410000000000002</v>
      </c>
      <c r="M424" s="1">
        <v>2.8049999999999997</v>
      </c>
      <c r="N424" s="1">
        <v>3.0449999999999999</v>
      </c>
      <c r="O424" s="1">
        <v>2.7630000000000003</v>
      </c>
      <c r="P424" s="1">
        <v>3.198</v>
      </c>
    </row>
    <row r="425" spans="2:16">
      <c r="B425" s="199"/>
      <c r="C425" s="270"/>
      <c r="D425" s="270"/>
      <c r="E425" s="269">
        <v>7</v>
      </c>
      <c r="F425" t="s">
        <v>1</v>
      </c>
      <c r="G425" s="1">
        <v>3.9390000000000001</v>
      </c>
      <c r="H425" s="1">
        <v>2.6670000000000003</v>
      </c>
      <c r="I425" s="1">
        <v>2.1059999999999999</v>
      </c>
      <c r="J425" s="1">
        <v>3.0359999999999996</v>
      </c>
      <c r="K425" s="1">
        <v>3.99</v>
      </c>
      <c r="L425" s="1">
        <v>5.0940000000000003</v>
      </c>
      <c r="M425" s="1">
        <v>2.2679999999999998</v>
      </c>
      <c r="N425" s="1">
        <v>2.82</v>
      </c>
      <c r="O425" s="1">
        <v>3.1799999999999997</v>
      </c>
      <c r="P425" s="1">
        <v>3.0029999999999997</v>
      </c>
    </row>
    <row r="426" spans="2:16">
      <c r="B426" s="199"/>
      <c r="C426" s="270"/>
      <c r="D426" s="270"/>
      <c r="E426" s="266"/>
      <c r="F426" t="s">
        <v>0</v>
      </c>
      <c r="G426" s="1">
        <v>3.1229999999999998</v>
      </c>
      <c r="H426" s="1">
        <v>2.4119999999999995</v>
      </c>
      <c r="I426" s="1">
        <v>1.95</v>
      </c>
      <c r="J426" s="1">
        <v>2.6970000000000001</v>
      </c>
      <c r="K426" s="1">
        <v>3.69</v>
      </c>
      <c r="L426" s="1">
        <v>4.3229999999999995</v>
      </c>
      <c r="M426" s="1">
        <v>2.097</v>
      </c>
      <c r="N426" s="1">
        <v>2.1120000000000001</v>
      </c>
      <c r="O426" s="1">
        <v>2.4779999999999998</v>
      </c>
      <c r="P426" s="1">
        <v>2.3969999999999998</v>
      </c>
    </row>
    <row r="427" spans="2:16">
      <c r="B427" s="199"/>
      <c r="C427" s="270"/>
      <c r="D427" s="270"/>
      <c r="E427" s="269">
        <v>9</v>
      </c>
      <c r="F427" t="s">
        <v>1</v>
      </c>
      <c r="G427" s="1">
        <v>4.0829999999999993</v>
      </c>
      <c r="H427" s="1">
        <v>3.117</v>
      </c>
      <c r="I427" s="1">
        <v>2.4630000000000001</v>
      </c>
      <c r="J427" s="1">
        <v>3.8489999999999998</v>
      </c>
      <c r="K427" s="1">
        <v>4.6319999999999997</v>
      </c>
      <c r="L427" s="1">
        <v>6.1379999999999999</v>
      </c>
      <c r="M427" s="1">
        <v>2.5109999999999997</v>
      </c>
      <c r="N427" s="1">
        <v>3.78</v>
      </c>
      <c r="O427" s="1">
        <v>3.8489999999999998</v>
      </c>
      <c r="P427" s="1">
        <v>3.7319999999999998</v>
      </c>
    </row>
    <row r="428" spans="2:16">
      <c r="B428" s="199"/>
      <c r="C428" s="270"/>
      <c r="D428" s="270"/>
      <c r="E428" s="266"/>
      <c r="F428" t="s">
        <v>0</v>
      </c>
      <c r="G428" s="1">
        <v>3.399</v>
      </c>
      <c r="H428" s="1">
        <v>2.5829999999999997</v>
      </c>
      <c r="I428" s="1">
        <v>2.3580000000000001</v>
      </c>
      <c r="J428" s="1">
        <v>3.3420000000000001</v>
      </c>
      <c r="K428" s="1">
        <v>3.7650000000000001</v>
      </c>
      <c r="L428" s="1">
        <v>5.4300000000000006</v>
      </c>
      <c r="M428" s="1">
        <v>2.847</v>
      </c>
      <c r="N428" s="1">
        <v>3.0029999999999997</v>
      </c>
      <c r="O428" s="1">
        <v>3.1949999999999998</v>
      </c>
      <c r="P428" s="1">
        <v>3.1019999999999999</v>
      </c>
    </row>
    <row r="429" spans="2:16">
      <c r="B429" s="199"/>
      <c r="C429" s="270"/>
      <c r="D429" s="270"/>
      <c r="E429" s="269">
        <v>11</v>
      </c>
      <c r="F429" t="s">
        <v>1</v>
      </c>
      <c r="G429" s="1">
        <v>6.4050000000000002</v>
      </c>
      <c r="H429" s="1">
        <v>3.9209999999999998</v>
      </c>
      <c r="I429" s="1">
        <v>3.9</v>
      </c>
      <c r="J429" s="1">
        <v>5.3429999999999991</v>
      </c>
      <c r="K429" s="1">
        <v>6.4469999999999992</v>
      </c>
      <c r="L429" s="1">
        <v>7.1610000000000005</v>
      </c>
      <c r="M429" s="1">
        <v>4.0709999999999997</v>
      </c>
      <c r="N429" s="1">
        <v>4.3380000000000001</v>
      </c>
      <c r="O429" s="1">
        <v>4.2210000000000001</v>
      </c>
      <c r="P429" s="1">
        <v>5.0940000000000003</v>
      </c>
    </row>
    <row r="430" spans="2:16">
      <c r="B430" s="199"/>
      <c r="C430" s="270"/>
      <c r="D430" s="270"/>
      <c r="E430" s="266"/>
      <c r="F430" t="s">
        <v>0</v>
      </c>
      <c r="G430" s="1">
        <v>3.7229999999999999</v>
      </c>
      <c r="H430" s="1">
        <v>3.5549999999999997</v>
      </c>
      <c r="I430" s="1">
        <v>3.1739999999999999</v>
      </c>
      <c r="J430" s="1">
        <v>5.2739999999999991</v>
      </c>
      <c r="K430" s="1">
        <v>4.6710000000000003</v>
      </c>
      <c r="L430" s="1">
        <v>6.3869999999999996</v>
      </c>
      <c r="M430" s="1">
        <v>3.7289999999999996</v>
      </c>
      <c r="N430" s="1">
        <v>3.3539999999999996</v>
      </c>
      <c r="O430" s="1">
        <v>4.6349999999999998</v>
      </c>
      <c r="P430" s="1"/>
    </row>
    <row r="431" spans="2:16">
      <c r="B431" s="199"/>
      <c r="C431" s="270"/>
      <c r="D431" s="270"/>
      <c r="E431" s="269">
        <v>13</v>
      </c>
      <c r="F431" t="s">
        <v>1</v>
      </c>
      <c r="G431" s="1">
        <v>5.7480000000000002</v>
      </c>
      <c r="H431" s="1">
        <v>3.3029999999999999</v>
      </c>
      <c r="I431" s="1">
        <v>3.6989999999999998</v>
      </c>
      <c r="J431" s="1">
        <v>5.97</v>
      </c>
      <c r="K431" s="1">
        <v>5.4510000000000005</v>
      </c>
      <c r="L431" s="1">
        <v>6.726</v>
      </c>
      <c r="M431" s="1">
        <v>3.7170000000000001</v>
      </c>
      <c r="N431" s="1">
        <v>4.1609999999999996</v>
      </c>
      <c r="O431" s="1">
        <v>4.3559999999999999</v>
      </c>
      <c r="P431" s="1">
        <v>4.8389999999999995</v>
      </c>
    </row>
    <row r="432" spans="2:16">
      <c r="B432" s="199"/>
      <c r="C432" s="270"/>
      <c r="D432" s="270"/>
      <c r="E432" s="266"/>
      <c r="F432" t="s">
        <v>0</v>
      </c>
      <c r="G432" s="1">
        <v>3.0960000000000001</v>
      </c>
      <c r="H432" s="1">
        <v>3.6479999999999997</v>
      </c>
      <c r="I432" s="1">
        <v>2.9309999999999996</v>
      </c>
      <c r="J432" s="1">
        <v>3.4049999999999998</v>
      </c>
      <c r="K432" s="1">
        <v>6.0750000000000002</v>
      </c>
      <c r="L432" s="1">
        <v>4.6079999999999997</v>
      </c>
      <c r="M432" s="1">
        <v>6.819</v>
      </c>
      <c r="N432" s="1">
        <v>3.4769999999999999</v>
      </c>
      <c r="O432" s="1">
        <v>3.867</v>
      </c>
      <c r="P432" s="1">
        <v>3.9660000000000002</v>
      </c>
    </row>
  </sheetData>
  <mergeCells count="280">
    <mergeCell ref="AE14:AE15"/>
    <mergeCell ref="AF14:AF15"/>
    <mergeCell ref="B419:B432"/>
    <mergeCell ref="C419:D432"/>
    <mergeCell ref="E419:E420"/>
    <mergeCell ref="E421:E422"/>
    <mergeCell ref="E423:E424"/>
    <mergeCell ref="E425:E426"/>
    <mergeCell ref="E427:E428"/>
    <mergeCell ref="E429:E430"/>
    <mergeCell ref="E431:E432"/>
    <mergeCell ref="E403:E404"/>
    <mergeCell ref="B405:B418"/>
    <mergeCell ref="C405:D418"/>
    <mergeCell ref="E405:E406"/>
    <mergeCell ref="E407:E408"/>
    <mergeCell ref="E409:E410"/>
    <mergeCell ref="E411:E412"/>
    <mergeCell ref="E401:E402"/>
    <mergeCell ref="C375:D375"/>
    <mergeCell ref="G375:P375"/>
    <mergeCell ref="C376:D376"/>
    <mergeCell ref="E413:E414"/>
    <mergeCell ref="E415:E416"/>
    <mergeCell ref="E417:E418"/>
    <mergeCell ref="E387:E388"/>
    <mergeCell ref="E389:E390"/>
    <mergeCell ref="C391:D404"/>
    <mergeCell ref="E391:E392"/>
    <mergeCell ref="E393:E394"/>
    <mergeCell ref="E395:E396"/>
    <mergeCell ref="B377:B390"/>
    <mergeCell ref="C377:D390"/>
    <mergeCell ref="E377:E378"/>
    <mergeCell ref="E379:E380"/>
    <mergeCell ref="E381:E382"/>
    <mergeCell ref="E383:E384"/>
    <mergeCell ref="E385:E386"/>
    <mergeCell ref="E397:E398"/>
    <mergeCell ref="E399:E400"/>
    <mergeCell ref="B391:B404"/>
    <mergeCell ref="B357:B370"/>
    <mergeCell ref="C357:D370"/>
    <mergeCell ref="E357:E358"/>
    <mergeCell ref="E359:E360"/>
    <mergeCell ref="E361:E362"/>
    <mergeCell ref="E363:E364"/>
    <mergeCell ref="E365:E366"/>
    <mergeCell ref="E367:E368"/>
    <mergeCell ref="E369:E370"/>
    <mergeCell ref="B343:B356"/>
    <mergeCell ref="C343:D356"/>
    <mergeCell ref="E343:E344"/>
    <mergeCell ref="E345:E346"/>
    <mergeCell ref="E347:E348"/>
    <mergeCell ref="E349:E350"/>
    <mergeCell ref="E351:E352"/>
    <mergeCell ref="E353:E354"/>
    <mergeCell ref="E355:E356"/>
    <mergeCell ref="B329:B342"/>
    <mergeCell ref="C329:D342"/>
    <mergeCell ref="E329:E330"/>
    <mergeCell ref="E331:E332"/>
    <mergeCell ref="E333:E334"/>
    <mergeCell ref="E335:E336"/>
    <mergeCell ref="E337:E338"/>
    <mergeCell ref="E339:E340"/>
    <mergeCell ref="E341:E342"/>
    <mergeCell ref="G313:P313"/>
    <mergeCell ref="C314:D314"/>
    <mergeCell ref="B315:B328"/>
    <mergeCell ref="C315:D328"/>
    <mergeCell ref="E315:E316"/>
    <mergeCell ref="E317:E318"/>
    <mergeCell ref="E319:E320"/>
    <mergeCell ref="E321:E322"/>
    <mergeCell ref="E323:E324"/>
    <mergeCell ref="B303:B304"/>
    <mergeCell ref="C303:C304"/>
    <mergeCell ref="D303:D304"/>
    <mergeCell ref="E303:F304"/>
    <mergeCell ref="E325:E326"/>
    <mergeCell ref="E327:E328"/>
    <mergeCell ref="B305:B306"/>
    <mergeCell ref="C305:C306"/>
    <mergeCell ref="D305:D306"/>
    <mergeCell ref="E305:F306"/>
    <mergeCell ref="B307:B308"/>
    <mergeCell ref="C307:C308"/>
    <mergeCell ref="D307:D308"/>
    <mergeCell ref="E307:F308"/>
    <mergeCell ref="C313:D313"/>
    <mergeCell ref="B297:B298"/>
    <mergeCell ref="C297:C298"/>
    <mergeCell ref="D297:D298"/>
    <mergeCell ref="E297:F298"/>
    <mergeCell ref="B299:B300"/>
    <mergeCell ref="C299:C300"/>
    <mergeCell ref="D299:D300"/>
    <mergeCell ref="E299:F300"/>
    <mergeCell ref="B301:B302"/>
    <mergeCell ref="C301:C302"/>
    <mergeCell ref="D301:D302"/>
    <mergeCell ref="E301:F302"/>
    <mergeCell ref="B291:B292"/>
    <mergeCell ref="C291:C292"/>
    <mergeCell ref="D291:D292"/>
    <mergeCell ref="E291:F292"/>
    <mergeCell ref="B293:B294"/>
    <mergeCell ref="C293:C294"/>
    <mergeCell ref="D293:D294"/>
    <mergeCell ref="E293:F294"/>
    <mergeCell ref="B295:B296"/>
    <mergeCell ref="C295:C296"/>
    <mergeCell ref="D295:D296"/>
    <mergeCell ref="E295:F296"/>
    <mergeCell ref="B285:B286"/>
    <mergeCell ref="C285:C286"/>
    <mergeCell ref="D285:D286"/>
    <mergeCell ref="E285:F286"/>
    <mergeCell ref="B287:B288"/>
    <mergeCell ref="C287:C288"/>
    <mergeCell ref="D287:D288"/>
    <mergeCell ref="E287:F288"/>
    <mergeCell ref="B289:B290"/>
    <mergeCell ref="C289:C290"/>
    <mergeCell ref="D289:D290"/>
    <mergeCell ref="E289:F290"/>
    <mergeCell ref="D105:E109"/>
    <mergeCell ref="X105:Y109"/>
    <mergeCell ref="Z105:AA109"/>
    <mergeCell ref="B283:B284"/>
    <mergeCell ref="C283:C284"/>
    <mergeCell ref="D283:D284"/>
    <mergeCell ref="E283:F283"/>
    <mergeCell ref="G283:G284"/>
    <mergeCell ref="H283:S283"/>
    <mergeCell ref="E284:F284"/>
    <mergeCell ref="D90:E94"/>
    <mergeCell ref="X90:Y94"/>
    <mergeCell ref="Z90:AA94"/>
    <mergeCell ref="D95:E99"/>
    <mergeCell ref="X95:Y99"/>
    <mergeCell ref="Z95:AA99"/>
    <mergeCell ref="D100:E104"/>
    <mergeCell ref="X100:Y104"/>
    <mergeCell ref="Z100:AA104"/>
    <mergeCell ref="D86:E89"/>
    <mergeCell ref="X86:Y89"/>
    <mergeCell ref="Z86:AA89"/>
    <mergeCell ref="D72:E76"/>
    <mergeCell ref="X72:Y76"/>
    <mergeCell ref="Z72:AA76"/>
    <mergeCell ref="D77:E81"/>
    <mergeCell ref="X77:Y81"/>
    <mergeCell ref="Z77:AA81"/>
    <mergeCell ref="D82:E85"/>
    <mergeCell ref="AB14:AB15"/>
    <mergeCell ref="AC14:AC15"/>
    <mergeCell ref="AD14:AD15"/>
    <mergeCell ref="D42:E46"/>
    <mergeCell ref="X42:Y46"/>
    <mergeCell ref="Z42:AA46"/>
    <mergeCell ref="D47:E51"/>
    <mergeCell ref="X47:Y51"/>
    <mergeCell ref="Z52:AA56"/>
    <mergeCell ref="G14:P14"/>
    <mergeCell ref="S14:S15"/>
    <mergeCell ref="T14:T15"/>
    <mergeCell ref="U14:U15"/>
    <mergeCell ref="V14:V15"/>
    <mergeCell ref="W14:W15"/>
    <mergeCell ref="Z47:AA51"/>
    <mergeCell ref="D29:E32"/>
    <mergeCell ref="X29:Y32"/>
    <mergeCell ref="Z29:AA32"/>
    <mergeCell ref="D33:E36"/>
    <mergeCell ref="X33:Y36"/>
    <mergeCell ref="Z33:AA36"/>
    <mergeCell ref="D37:E41"/>
    <mergeCell ref="X37:Y41"/>
    <mergeCell ref="Z37:AA41"/>
    <mergeCell ref="AC62:AC63"/>
    <mergeCell ref="AF68:AF71"/>
    <mergeCell ref="AF86:AF89"/>
    <mergeCell ref="AF52:AF56"/>
    <mergeCell ref="B16:B28"/>
    <mergeCell ref="D16:E19"/>
    <mergeCell ref="X16:Y19"/>
    <mergeCell ref="Z16:AA19"/>
    <mergeCell ref="D20:E23"/>
    <mergeCell ref="X20:Y23"/>
    <mergeCell ref="D24:E28"/>
    <mergeCell ref="X24:Y28"/>
    <mergeCell ref="Z24:AA28"/>
    <mergeCell ref="AF33:AF36"/>
    <mergeCell ref="AF42:AF46"/>
    <mergeCell ref="AF20:AF23"/>
    <mergeCell ref="Z20:AA23"/>
    <mergeCell ref="X82:Y85"/>
    <mergeCell ref="Z82:AA85"/>
    <mergeCell ref="G62:P62"/>
    <mergeCell ref="S62:S63"/>
    <mergeCell ref="T62:T63"/>
    <mergeCell ref="U62:U63"/>
    <mergeCell ref="V62:V63"/>
    <mergeCell ref="B29:B56"/>
    <mergeCell ref="AB62:AB63"/>
    <mergeCell ref="D64:E67"/>
    <mergeCell ref="X64:Y67"/>
    <mergeCell ref="Z64:AA67"/>
    <mergeCell ref="D68:E71"/>
    <mergeCell ref="X68:Y71"/>
    <mergeCell ref="Z68:AA71"/>
    <mergeCell ref="D52:E56"/>
    <mergeCell ref="X52:Y56"/>
    <mergeCell ref="W62:W63"/>
    <mergeCell ref="AF105:AF109"/>
    <mergeCell ref="AF95:AF99"/>
    <mergeCell ref="AJ37:AJ38"/>
    <mergeCell ref="AK37:AK38"/>
    <mergeCell ref="AL37:AL38"/>
    <mergeCell ref="AM37:AM38"/>
    <mergeCell ref="AV16:AV19"/>
    <mergeCell ref="AV20:AV24"/>
    <mergeCell ref="AI25:AI28"/>
    <mergeCell ref="AJ25:AJ28"/>
    <mergeCell ref="AO25:AP28"/>
    <mergeCell ref="AQ25:AR28"/>
    <mergeCell ref="AV25:AV28"/>
    <mergeCell ref="AI16:AI19"/>
    <mergeCell ref="AJ16:AJ19"/>
    <mergeCell ref="AO16:AP19"/>
    <mergeCell ref="AQ16:AR19"/>
    <mergeCell ref="AO20:AP24"/>
    <mergeCell ref="AQ20:AR24"/>
    <mergeCell ref="AU34:AW34"/>
    <mergeCell ref="AU14:AU15"/>
    <mergeCell ref="AU37:AU38"/>
    <mergeCell ref="AI20:AI24"/>
    <mergeCell ref="AJ20:AJ24"/>
    <mergeCell ref="AN37:AN38"/>
    <mergeCell ref="AS37:AS38"/>
    <mergeCell ref="AT37:AT38"/>
    <mergeCell ref="AI39:AI42"/>
    <mergeCell ref="AJ39:AJ42"/>
    <mergeCell ref="AO39:AP42"/>
    <mergeCell ref="AQ39:AR42"/>
    <mergeCell ref="AT14:AT15"/>
    <mergeCell ref="AJ14:AJ15"/>
    <mergeCell ref="AK14:AK15"/>
    <mergeCell ref="AL14:AL15"/>
    <mergeCell ref="AM14:AM15"/>
    <mergeCell ref="AN14:AN15"/>
    <mergeCell ref="AS14:AS15"/>
    <mergeCell ref="AW53:AW56"/>
    <mergeCell ref="AW40:AW42"/>
    <mergeCell ref="AW25:AW33"/>
    <mergeCell ref="AV43:AV47"/>
    <mergeCell ref="AI48:AI51"/>
    <mergeCell ref="AJ48:AJ51"/>
    <mergeCell ref="AO48:AP51"/>
    <mergeCell ref="AQ48:AR51"/>
    <mergeCell ref="AV48:AV51"/>
    <mergeCell ref="AO52:AP56"/>
    <mergeCell ref="AO43:AP47"/>
    <mergeCell ref="AQ43:AR47"/>
    <mergeCell ref="AI43:AI47"/>
    <mergeCell ref="AJ43:AJ47"/>
    <mergeCell ref="AW48:AW51"/>
    <mergeCell ref="AQ52:AR56"/>
    <mergeCell ref="AI52:AI56"/>
    <mergeCell ref="AJ52:AJ56"/>
    <mergeCell ref="AV52:AV56"/>
    <mergeCell ref="AI29:AI33"/>
    <mergeCell ref="AJ29:AJ33"/>
    <mergeCell ref="AO29:AP33"/>
    <mergeCell ref="AQ29:AR33"/>
    <mergeCell ref="AV29:AV33"/>
    <mergeCell ref="AV39:AV42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3.2 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2021-12-10T09:35:04Z</dcterms:created>
  <dcterms:modified xsi:type="dcterms:W3CDTF">2021-12-10T09:46:51Z</dcterms:modified>
</cp:coreProperties>
</file>