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ca27/Documents/MPS_project_AstraZeneca/MPS/Hydrocortisone modelling/Chip14/"/>
    </mc:Choice>
  </mc:AlternateContent>
  <xr:revisionPtr revIDLastSave="0" documentId="13_ncr:1_{D82F243C-4AC6-204B-82D4-4267EF8DB856}" xr6:coauthVersionLast="47" xr6:coauthVersionMax="47" xr10:uidLastSave="{00000000-0000-0000-0000-000000000000}"/>
  <bookViews>
    <workbookView xWindow="1520" yWindow="460" windowWidth="36880" windowHeight="21140" activeTab="7" xr2:uid="{D018EA62-88CC-4D9B-94F9-48F4C913971A}"/>
  </bookViews>
  <sheets>
    <sheet name="Glucose" sheetId="7" r:id="rId1"/>
    <sheet name="Insulin_Plate 1" sheetId="8" r:id="rId2"/>
    <sheet name="Insulin_Plate 2" sheetId="9" r:id="rId3"/>
    <sheet name="Plate 1" sheetId="1" r:id="rId4"/>
    <sheet name="Plate 2" sheetId="2" r:id="rId5"/>
    <sheet name="Plate 3" sheetId="5" r:id="rId6"/>
    <sheet name="Summary_doseA_B" sheetId="6" r:id="rId7"/>
    <sheet name="Corrected data manuscript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2" i="9" l="1"/>
  <c r="V71" i="9"/>
  <c r="V70" i="9"/>
  <c r="V69" i="9"/>
  <c r="V68" i="9"/>
  <c r="V67" i="9"/>
  <c r="V66" i="9"/>
  <c r="V65" i="9"/>
  <c r="V64" i="9"/>
  <c r="V63" i="9"/>
  <c r="V62" i="9"/>
  <c r="V61" i="9"/>
  <c r="V60" i="9"/>
  <c r="V75" i="9"/>
  <c r="V74" i="9"/>
  <c r="V73" i="9"/>
  <c r="F125" i="10"/>
  <c r="F124" i="10"/>
  <c r="F123" i="10"/>
  <c r="H122" i="10"/>
  <c r="G122" i="10"/>
  <c r="F122" i="10"/>
  <c r="R80" i="10" s="1"/>
  <c r="F121" i="10"/>
  <c r="F120" i="10"/>
  <c r="F119" i="10"/>
  <c r="H118" i="10"/>
  <c r="F118" i="10"/>
  <c r="G118" i="10" s="1"/>
  <c r="F117" i="10"/>
  <c r="F116" i="10"/>
  <c r="F115" i="10"/>
  <c r="H114" i="10"/>
  <c r="G114" i="10"/>
  <c r="F114" i="10"/>
  <c r="F113" i="10"/>
  <c r="F112" i="10"/>
  <c r="F111" i="10"/>
  <c r="H110" i="10"/>
  <c r="G110" i="10"/>
  <c r="F110" i="10"/>
  <c r="F109" i="10"/>
  <c r="F108" i="10"/>
  <c r="F107" i="10"/>
  <c r="H106" i="10"/>
  <c r="G106" i="10"/>
  <c r="F106" i="10"/>
  <c r="F105" i="10"/>
  <c r="F104" i="10"/>
  <c r="F103" i="10"/>
  <c r="H102" i="10"/>
  <c r="G102" i="10"/>
  <c r="F102" i="10"/>
  <c r="F101" i="10"/>
  <c r="F100" i="10"/>
  <c r="F99" i="10"/>
  <c r="H98" i="10"/>
  <c r="G98" i="10"/>
  <c r="F98" i="10"/>
  <c r="F97" i="10"/>
  <c r="F96" i="10"/>
  <c r="F95" i="10"/>
  <c r="H94" i="10"/>
  <c r="G94" i="10"/>
  <c r="F94" i="10"/>
  <c r="F93" i="10"/>
  <c r="F92" i="10"/>
  <c r="F91" i="10"/>
  <c r="H90" i="10"/>
  <c r="G90" i="10"/>
  <c r="F90" i="10"/>
  <c r="F89" i="10"/>
  <c r="F88" i="10"/>
  <c r="F87" i="10"/>
  <c r="H86" i="10"/>
  <c r="G86" i="10"/>
  <c r="F86" i="10"/>
  <c r="F85" i="10"/>
  <c r="F84" i="10"/>
  <c r="F83" i="10"/>
  <c r="H82" i="10"/>
  <c r="G82" i="10"/>
  <c r="F82" i="10"/>
  <c r="X81" i="10"/>
  <c r="F81" i="10"/>
  <c r="S80" i="10"/>
  <c r="T80" i="10" s="1"/>
  <c r="W80" i="10" s="1"/>
  <c r="F80" i="10"/>
  <c r="S79" i="10"/>
  <c r="T79" i="10" s="1"/>
  <c r="W79" i="10" s="1"/>
  <c r="R79" i="10"/>
  <c r="H79" i="10"/>
  <c r="F79" i="10"/>
  <c r="G79" i="10" s="1"/>
  <c r="S78" i="10"/>
  <c r="T78" i="10" s="1"/>
  <c r="W78" i="10" s="1"/>
  <c r="R78" i="10"/>
  <c r="F78" i="10"/>
  <c r="S77" i="10"/>
  <c r="T77" i="10" s="1"/>
  <c r="W77" i="10" s="1"/>
  <c r="R77" i="10"/>
  <c r="F77" i="10"/>
  <c r="S76" i="10"/>
  <c r="T76" i="10" s="1"/>
  <c r="W76" i="10" s="1"/>
  <c r="R76" i="10"/>
  <c r="H76" i="10"/>
  <c r="G76" i="10"/>
  <c r="F76" i="10"/>
  <c r="S75" i="10"/>
  <c r="T75" i="10" s="1"/>
  <c r="W75" i="10" s="1"/>
  <c r="R75" i="10"/>
  <c r="F75" i="10"/>
  <c r="S74" i="10"/>
  <c r="T74" i="10" s="1"/>
  <c r="W74" i="10" s="1"/>
  <c r="R74" i="10"/>
  <c r="F74" i="10"/>
  <c r="S67" i="10" s="1"/>
  <c r="T67" i="10" s="1"/>
  <c r="W67" i="10" s="1"/>
  <c r="S73" i="10"/>
  <c r="T73" i="10" s="1"/>
  <c r="W73" i="10" s="1"/>
  <c r="R73" i="10"/>
  <c r="F73" i="10"/>
  <c r="S72" i="10"/>
  <c r="T72" i="10" s="1"/>
  <c r="W72" i="10" s="1"/>
  <c r="R72" i="10"/>
  <c r="F72" i="10"/>
  <c r="S71" i="10"/>
  <c r="T71" i="10" s="1"/>
  <c r="W71" i="10" s="1"/>
  <c r="R71" i="10"/>
  <c r="F71" i="10"/>
  <c r="T70" i="10"/>
  <c r="W70" i="10" s="1"/>
  <c r="S70" i="10"/>
  <c r="R70" i="10"/>
  <c r="F70" i="10"/>
  <c r="S69" i="10"/>
  <c r="T69" i="10" s="1"/>
  <c r="W69" i="10" s="1"/>
  <c r="R69" i="10"/>
  <c r="H69" i="10"/>
  <c r="G69" i="10"/>
  <c r="F69" i="10"/>
  <c r="T68" i="10"/>
  <c r="W68" i="10" s="1"/>
  <c r="S68" i="10"/>
  <c r="R68" i="10"/>
  <c r="F68" i="10"/>
  <c r="R67" i="10"/>
  <c r="F67" i="10"/>
  <c r="S66" i="10"/>
  <c r="T66" i="10" s="1"/>
  <c r="W66" i="10" s="1"/>
  <c r="R66" i="10"/>
  <c r="F66" i="10"/>
  <c r="F65" i="10"/>
  <c r="H65" i="10" s="1"/>
  <c r="M16" i="10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G65" i="10" l="1"/>
  <c r="R65" i="10"/>
  <c r="S65" i="10"/>
  <c r="T65" i="10" s="1"/>
  <c r="W65" i="10" s="1"/>
  <c r="H23" i="6"/>
  <c r="H22" i="6"/>
  <c r="H21" i="6"/>
  <c r="H20" i="6"/>
  <c r="H17" i="6"/>
  <c r="H16" i="6"/>
  <c r="H15" i="6"/>
  <c r="H14" i="6"/>
  <c r="H12" i="6"/>
  <c r="H11" i="6"/>
  <c r="H9" i="6"/>
  <c r="H7" i="6"/>
  <c r="H27" i="6" s="1"/>
  <c r="H6" i="6"/>
  <c r="H4" i="6"/>
  <c r="G121" i="9"/>
  <c r="J121" i="9" s="1"/>
  <c r="G120" i="9"/>
  <c r="J120" i="9" s="1"/>
  <c r="G119" i="9"/>
  <c r="J119" i="9" s="1"/>
  <c r="G118" i="9"/>
  <c r="J118" i="9" s="1"/>
  <c r="J117" i="9"/>
  <c r="G117" i="9"/>
  <c r="G116" i="9"/>
  <c r="J116" i="9" s="1"/>
  <c r="G115" i="9"/>
  <c r="J115" i="9" s="1"/>
  <c r="G114" i="9"/>
  <c r="J114" i="9" s="1"/>
  <c r="G113" i="9"/>
  <c r="J113" i="9" s="1"/>
  <c r="J112" i="9"/>
  <c r="G112" i="9"/>
  <c r="G111" i="9"/>
  <c r="J111" i="9" s="1"/>
  <c r="G110" i="9"/>
  <c r="J109" i="9"/>
  <c r="G109" i="9"/>
  <c r="J108" i="9"/>
  <c r="G108" i="9"/>
  <c r="G107" i="9"/>
  <c r="J107" i="9" s="1"/>
  <c r="G106" i="9"/>
  <c r="J106" i="9" s="1"/>
  <c r="J105" i="9"/>
  <c r="G105" i="9"/>
  <c r="J104" i="9"/>
  <c r="G104" i="9"/>
  <c r="G103" i="9"/>
  <c r="J103" i="9" s="1"/>
  <c r="G102" i="9"/>
  <c r="R73" i="9" s="1"/>
  <c r="S73" i="9" s="1"/>
  <c r="J101" i="9"/>
  <c r="G101" i="9"/>
  <c r="J100" i="9"/>
  <c r="G100" i="9"/>
  <c r="G99" i="9"/>
  <c r="J99" i="9" s="1"/>
  <c r="G98" i="9"/>
  <c r="J97" i="9"/>
  <c r="G97" i="9"/>
  <c r="J96" i="9"/>
  <c r="G96" i="9"/>
  <c r="G95" i="9"/>
  <c r="J95" i="9" s="1"/>
  <c r="G94" i="9"/>
  <c r="R70" i="9" s="1"/>
  <c r="S70" i="9" s="1"/>
  <c r="J93" i="9"/>
  <c r="G93" i="9"/>
  <c r="J92" i="9"/>
  <c r="G92" i="9"/>
  <c r="G91" i="9"/>
  <c r="J91" i="9" s="1"/>
  <c r="G90" i="9"/>
  <c r="R69" i="9" s="1"/>
  <c r="S69" i="9" s="1"/>
  <c r="J89" i="9"/>
  <c r="G89" i="9"/>
  <c r="J88" i="9"/>
  <c r="G88" i="9"/>
  <c r="G87" i="9"/>
  <c r="J87" i="9" s="1"/>
  <c r="G86" i="9"/>
  <c r="J86" i="9" s="1"/>
  <c r="J85" i="9"/>
  <c r="G85" i="9"/>
  <c r="G84" i="9"/>
  <c r="J84" i="9" s="1"/>
  <c r="G83" i="9"/>
  <c r="J83" i="9" s="1"/>
  <c r="G82" i="9"/>
  <c r="R64" i="9" s="1"/>
  <c r="S64" i="9" s="1"/>
  <c r="J81" i="9"/>
  <c r="G81" i="9"/>
  <c r="G80" i="9"/>
  <c r="J80" i="9" s="1"/>
  <c r="G79" i="9"/>
  <c r="J79" i="9" s="1"/>
  <c r="G78" i="9"/>
  <c r="G77" i="9"/>
  <c r="J77" i="9" s="1"/>
  <c r="G76" i="9"/>
  <c r="J76" i="9" s="1"/>
  <c r="G75" i="9"/>
  <c r="Q66" i="9" s="1"/>
  <c r="G74" i="9"/>
  <c r="J74" i="9" s="1"/>
  <c r="J73" i="9"/>
  <c r="G73" i="9"/>
  <c r="J72" i="9"/>
  <c r="G72" i="9"/>
  <c r="G71" i="9"/>
  <c r="J70" i="9"/>
  <c r="G70" i="9"/>
  <c r="G69" i="9"/>
  <c r="J69" i="9" s="1"/>
  <c r="G68" i="9"/>
  <c r="J68" i="9" s="1"/>
  <c r="G67" i="9"/>
  <c r="J67" i="9" s="1"/>
  <c r="G66" i="9"/>
  <c r="G65" i="9"/>
  <c r="J65" i="9" s="1"/>
  <c r="G64" i="9"/>
  <c r="J64" i="9" s="1"/>
  <c r="G63" i="9"/>
  <c r="J63" i="9" s="1"/>
  <c r="G62" i="9"/>
  <c r="G61" i="9"/>
  <c r="J61" i="9" s="1"/>
  <c r="G60" i="9"/>
  <c r="J60" i="9" s="1"/>
  <c r="J59" i="9"/>
  <c r="G59" i="9"/>
  <c r="J58" i="9"/>
  <c r="G58" i="9"/>
  <c r="G123" i="8"/>
  <c r="J123" i="8" s="1"/>
  <c r="G122" i="8"/>
  <c r="J122" i="8" s="1"/>
  <c r="G121" i="8"/>
  <c r="J121" i="8" s="1"/>
  <c r="G120" i="8"/>
  <c r="G119" i="8"/>
  <c r="J119" i="8" s="1"/>
  <c r="G118" i="8"/>
  <c r="J118" i="8" s="1"/>
  <c r="G117" i="8"/>
  <c r="J116" i="8"/>
  <c r="G116" i="8"/>
  <c r="I116" i="8" s="1"/>
  <c r="G115" i="8"/>
  <c r="J115" i="8" s="1"/>
  <c r="G114" i="8"/>
  <c r="J114" i="8" s="1"/>
  <c r="G113" i="8"/>
  <c r="G112" i="8"/>
  <c r="G111" i="8"/>
  <c r="J111" i="8" s="1"/>
  <c r="G110" i="8"/>
  <c r="J110" i="8" s="1"/>
  <c r="G109" i="8"/>
  <c r="J109" i="8" s="1"/>
  <c r="G108" i="8"/>
  <c r="I108" i="8" s="1"/>
  <c r="G107" i="8"/>
  <c r="J107" i="8" s="1"/>
  <c r="G106" i="8"/>
  <c r="J106" i="8" s="1"/>
  <c r="G105" i="8"/>
  <c r="Q73" i="8" s="1"/>
  <c r="G104" i="8"/>
  <c r="G103" i="8"/>
  <c r="J103" i="8" s="1"/>
  <c r="G102" i="8"/>
  <c r="J102" i="8" s="1"/>
  <c r="G101" i="8"/>
  <c r="J101" i="8" s="1"/>
  <c r="J100" i="8"/>
  <c r="G100" i="8"/>
  <c r="G99" i="8"/>
  <c r="J99" i="8" s="1"/>
  <c r="G98" i="8"/>
  <c r="J98" i="8" s="1"/>
  <c r="G97" i="8"/>
  <c r="G96" i="8"/>
  <c r="I96" i="8" s="1"/>
  <c r="G95" i="8"/>
  <c r="J95" i="8" s="1"/>
  <c r="G94" i="8"/>
  <c r="J94" i="8" s="1"/>
  <c r="G93" i="8"/>
  <c r="G92" i="8"/>
  <c r="G91" i="8"/>
  <c r="J91" i="8" s="1"/>
  <c r="G90" i="8"/>
  <c r="J90" i="8" s="1"/>
  <c r="G89" i="8"/>
  <c r="J89" i="8" s="1"/>
  <c r="J88" i="8"/>
  <c r="L88" i="8" s="1"/>
  <c r="G88" i="8"/>
  <c r="I88" i="8" s="1"/>
  <c r="G87" i="8"/>
  <c r="J87" i="8" s="1"/>
  <c r="G86" i="8"/>
  <c r="J86" i="8" s="1"/>
  <c r="G85" i="8"/>
  <c r="J85" i="8" s="1"/>
  <c r="J84" i="8"/>
  <c r="G84" i="8"/>
  <c r="G83" i="8"/>
  <c r="J83" i="8" s="1"/>
  <c r="G82" i="8"/>
  <c r="J82" i="8" s="1"/>
  <c r="G81" i="8"/>
  <c r="J81" i="8" s="1"/>
  <c r="G80" i="8"/>
  <c r="G79" i="8"/>
  <c r="J79" i="8" s="1"/>
  <c r="G78" i="8"/>
  <c r="J78" i="8" s="1"/>
  <c r="Q77" i="8"/>
  <c r="G77" i="8"/>
  <c r="J77" i="8" s="1"/>
  <c r="G76" i="8"/>
  <c r="G75" i="8"/>
  <c r="J75" i="8" s="1"/>
  <c r="G74" i="8"/>
  <c r="G73" i="8"/>
  <c r="J73" i="8" s="1"/>
  <c r="R72" i="8"/>
  <c r="S72" i="8" s="1"/>
  <c r="V72" i="8" s="1"/>
  <c r="Q72" i="8"/>
  <c r="G72" i="8"/>
  <c r="I72" i="8" s="1"/>
  <c r="G71" i="8"/>
  <c r="J71" i="8" s="1"/>
  <c r="R70" i="8"/>
  <c r="S70" i="8" s="1"/>
  <c r="G70" i="8"/>
  <c r="J70" i="8" s="1"/>
  <c r="G69" i="8"/>
  <c r="J69" i="8" s="1"/>
  <c r="G68" i="8"/>
  <c r="J68" i="8" s="1"/>
  <c r="Q67" i="8"/>
  <c r="J67" i="8"/>
  <c r="G67" i="8"/>
  <c r="G66" i="8"/>
  <c r="J66" i="8" s="1"/>
  <c r="G65" i="8"/>
  <c r="J65" i="8" s="1"/>
  <c r="S64" i="8"/>
  <c r="V64" i="8" s="1"/>
  <c r="G64" i="8"/>
  <c r="S63" i="8"/>
  <c r="V63" i="8" s="1"/>
  <c r="G63" i="8"/>
  <c r="J63" i="8" s="1"/>
  <c r="S62" i="8"/>
  <c r="V62" i="8" s="1"/>
  <c r="G62" i="8"/>
  <c r="J62" i="8" s="1"/>
  <c r="G61" i="8"/>
  <c r="J61" i="8" s="1"/>
  <c r="I60" i="8"/>
  <c r="G60" i="8"/>
  <c r="J60" i="8" s="1"/>
  <c r="L60" i="8" s="1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B9" i="8"/>
  <c r="F125" i="7"/>
  <c r="F124" i="7"/>
  <c r="F123" i="7"/>
  <c r="F122" i="7"/>
  <c r="F121" i="7"/>
  <c r="F120" i="7"/>
  <c r="F119" i="7"/>
  <c r="F118" i="7"/>
  <c r="G118" i="7" s="1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S75" i="7" s="1"/>
  <c r="T75" i="7" s="1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G86" i="7" s="1"/>
  <c r="F85" i="7"/>
  <c r="F84" i="7"/>
  <c r="F83" i="7"/>
  <c r="F82" i="7"/>
  <c r="H82" i="7" s="1"/>
  <c r="X81" i="7"/>
  <c r="F81" i="7"/>
  <c r="F80" i="7"/>
  <c r="F79" i="7"/>
  <c r="F78" i="7"/>
  <c r="F77" i="7"/>
  <c r="F76" i="7"/>
  <c r="H76" i="7" s="1"/>
  <c r="F75" i="7"/>
  <c r="F74" i="7"/>
  <c r="F73" i="7"/>
  <c r="R67" i="7" s="1"/>
  <c r="F72" i="7"/>
  <c r="F71" i="7"/>
  <c r="F70" i="7"/>
  <c r="S66" i="7" s="1"/>
  <c r="T66" i="7" s="1"/>
  <c r="W66" i="7" s="1"/>
  <c r="F69" i="7"/>
  <c r="F68" i="7"/>
  <c r="F67" i="7"/>
  <c r="R66" i="7"/>
  <c r="F66" i="7"/>
  <c r="F65" i="7"/>
  <c r="M16" i="7"/>
  <c r="R79" i="7" l="1"/>
  <c r="R71" i="8"/>
  <c r="S71" i="8" s="1"/>
  <c r="R61" i="9"/>
  <c r="S61" i="9" s="1"/>
  <c r="Q63" i="9"/>
  <c r="L58" i="9"/>
  <c r="J75" i="9"/>
  <c r="L74" i="9" s="1"/>
  <c r="R65" i="7"/>
  <c r="R75" i="7"/>
  <c r="W75" i="7" s="1"/>
  <c r="H102" i="7"/>
  <c r="G102" i="7"/>
  <c r="H114" i="7"/>
  <c r="R67" i="8"/>
  <c r="S67" i="8" s="1"/>
  <c r="V67" i="8" s="1"/>
  <c r="I80" i="8"/>
  <c r="J108" i="8"/>
  <c r="L108" i="8" s="1"/>
  <c r="R76" i="8"/>
  <c r="S76" i="8" s="1"/>
  <c r="I58" i="9"/>
  <c r="Q65" i="8"/>
  <c r="J80" i="8"/>
  <c r="K80" i="8" s="1"/>
  <c r="I100" i="8"/>
  <c r="J117" i="8"/>
  <c r="L116" i="8" s="1"/>
  <c r="R75" i="9"/>
  <c r="S75" i="9" s="1"/>
  <c r="R68" i="8"/>
  <c r="S68" i="8" s="1"/>
  <c r="Q74" i="8"/>
  <c r="H70" i="9"/>
  <c r="R74" i="8"/>
  <c r="S74" i="8" s="1"/>
  <c r="V74" i="8" s="1"/>
  <c r="I92" i="8"/>
  <c r="Q67" i="9"/>
  <c r="H64" i="8"/>
  <c r="Q69" i="8"/>
  <c r="J92" i="8"/>
  <c r="K92" i="8" s="1"/>
  <c r="I112" i="8"/>
  <c r="I120" i="8"/>
  <c r="I70" i="9"/>
  <c r="R66" i="8"/>
  <c r="S66" i="8" s="1"/>
  <c r="I84" i="8"/>
  <c r="Q70" i="8"/>
  <c r="J112" i="8"/>
  <c r="L112" i="8" s="1"/>
  <c r="J120" i="8"/>
  <c r="L120" i="8" s="1"/>
  <c r="R62" i="9"/>
  <c r="S62" i="9" s="1"/>
  <c r="S73" i="7"/>
  <c r="T73" i="7" s="1"/>
  <c r="S79" i="7"/>
  <c r="T79" i="7" s="1"/>
  <c r="W79" i="7" s="1"/>
  <c r="L84" i="8"/>
  <c r="I104" i="8"/>
  <c r="Q75" i="8"/>
  <c r="S74" i="7"/>
  <c r="T74" i="7" s="1"/>
  <c r="H60" i="8"/>
  <c r="J104" i="8"/>
  <c r="J113" i="8"/>
  <c r="R71" i="9"/>
  <c r="S71" i="9" s="1"/>
  <c r="R68" i="7"/>
  <c r="S71" i="7"/>
  <c r="T71" i="7" s="1"/>
  <c r="H110" i="7"/>
  <c r="H26" i="6"/>
  <c r="G69" i="7"/>
  <c r="H79" i="7"/>
  <c r="J72" i="8"/>
  <c r="K72" i="8" s="1"/>
  <c r="R77" i="8"/>
  <c r="S77" i="8" s="1"/>
  <c r="V77" i="8" s="1"/>
  <c r="J96" i="8"/>
  <c r="K96" i="8" s="1"/>
  <c r="G110" i="7"/>
  <c r="G79" i="7"/>
  <c r="S72" i="7"/>
  <c r="T72" i="7" s="1"/>
  <c r="G122" i="7"/>
  <c r="R73" i="7"/>
  <c r="H94" i="7"/>
  <c r="R77" i="7"/>
  <c r="G94" i="7"/>
  <c r="S68" i="7"/>
  <c r="T68" i="7" s="1"/>
  <c r="W68" i="7" s="1"/>
  <c r="R71" i="7"/>
  <c r="W71" i="7" s="1"/>
  <c r="S77" i="7"/>
  <c r="T77" i="7" s="1"/>
  <c r="W77" i="7" s="1"/>
  <c r="S76" i="7"/>
  <c r="T76" i="7" s="1"/>
  <c r="W76" i="7" s="1"/>
  <c r="R70" i="7"/>
  <c r="S65" i="7"/>
  <c r="T65" i="7" s="1"/>
  <c r="H86" i="7"/>
  <c r="H118" i="7"/>
  <c r="K74" i="9"/>
  <c r="V70" i="8"/>
  <c r="L86" i="9"/>
  <c r="K86" i="9"/>
  <c r="L118" i="9"/>
  <c r="K118" i="9"/>
  <c r="L104" i="8"/>
  <c r="L106" i="9"/>
  <c r="K106" i="9"/>
  <c r="L100" i="8"/>
  <c r="L114" i="9"/>
  <c r="K114" i="9"/>
  <c r="L70" i="9"/>
  <c r="L68" i="8"/>
  <c r="K68" i="8"/>
  <c r="L92" i="8"/>
  <c r="K84" i="8"/>
  <c r="K88" i="8"/>
  <c r="K100" i="8"/>
  <c r="K108" i="8"/>
  <c r="K112" i="8"/>
  <c r="K120" i="8"/>
  <c r="K58" i="9"/>
  <c r="H62" i="9"/>
  <c r="H66" i="9"/>
  <c r="R74" i="9"/>
  <c r="S74" i="9" s="1"/>
  <c r="H78" i="9"/>
  <c r="H82" i="9"/>
  <c r="H86" i="9"/>
  <c r="H90" i="9"/>
  <c r="H94" i="9"/>
  <c r="H98" i="9"/>
  <c r="H102" i="9"/>
  <c r="H106" i="9"/>
  <c r="H110" i="9"/>
  <c r="H114" i="9"/>
  <c r="H118" i="9"/>
  <c r="H106" i="7"/>
  <c r="I82" i="9"/>
  <c r="I86" i="9"/>
  <c r="I90" i="9"/>
  <c r="I94" i="9"/>
  <c r="I98" i="9"/>
  <c r="I102" i="9"/>
  <c r="I106" i="9"/>
  <c r="I110" i="9"/>
  <c r="I114" i="9"/>
  <c r="I118" i="9"/>
  <c r="Q74" i="9"/>
  <c r="S70" i="7"/>
  <c r="T70" i="7" s="1"/>
  <c r="W70" i="7" s="1"/>
  <c r="G90" i="7"/>
  <c r="R65" i="8"/>
  <c r="S65" i="8" s="1"/>
  <c r="I76" i="8"/>
  <c r="J62" i="9"/>
  <c r="J66" i="9"/>
  <c r="Q70" i="9"/>
  <c r="Q73" i="9"/>
  <c r="J78" i="9"/>
  <c r="J82" i="9"/>
  <c r="J90" i="9"/>
  <c r="J94" i="9"/>
  <c r="J98" i="9"/>
  <c r="J102" i="9"/>
  <c r="J110" i="9"/>
  <c r="R63" i="9"/>
  <c r="S63" i="9" s="1"/>
  <c r="G106" i="7"/>
  <c r="L80" i="8"/>
  <c r="I78" i="9"/>
  <c r="J76" i="8"/>
  <c r="J93" i="8"/>
  <c r="J97" i="8"/>
  <c r="J105" i="8"/>
  <c r="K104" i="8" s="1"/>
  <c r="Q64" i="9"/>
  <c r="H122" i="7"/>
  <c r="J74" i="8"/>
  <c r="K60" i="8"/>
  <c r="I64" i="8"/>
  <c r="Q71" i="8"/>
  <c r="V71" i="8" s="1"/>
  <c r="Q75" i="9"/>
  <c r="R67" i="9"/>
  <c r="S67" i="9" s="1"/>
  <c r="G82" i="7"/>
  <c r="H76" i="8"/>
  <c r="I62" i="9"/>
  <c r="H69" i="7"/>
  <c r="G76" i="7"/>
  <c r="R78" i="7"/>
  <c r="R80" i="7"/>
  <c r="J64" i="8"/>
  <c r="H68" i="8"/>
  <c r="R69" i="8"/>
  <c r="S69" i="8" s="1"/>
  <c r="Q62" i="9"/>
  <c r="Q69" i="9"/>
  <c r="H90" i="7"/>
  <c r="I66" i="9"/>
  <c r="G65" i="7"/>
  <c r="Q66" i="8"/>
  <c r="I68" i="8"/>
  <c r="Q76" i="8"/>
  <c r="R66" i="9"/>
  <c r="S66" i="9" s="1"/>
  <c r="J71" i="9"/>
  <c r="K70" i="9" s="1"/>
  <c r="H74" i="9"/>
  <c r="H98" i="7"/>
  <c r="S80" i="7"/>
  <c r="T80" i="7" s="1"/>
  <c r="W80" i="7" s="1"/>
  <c r="H65" i="7"/>
  <c r="S67" i="7"/>
  <c r="T67" i="7" s="1"/>
  <c r="W67" i="7" s="1"/>
  <c r="S69" i="7"/>
  <c r="T69" i="7" s="1"/>
  <c r="R74" i="7"/>
  <c r="R76" i="7"/>
  <c r="Q71" i="9"/>
  <c r="I74" i="9"/>
  <c r="G98" i="7"/>
  <c r="S78" i="7"/>
  <c r="T78" i="7" s="1"/>
  <c r="W78" i="7" s="1"/>
  <c r="Q61" i="9"/>
  <c r="Q65" i="9"/>
  <c r="R69" i="7"/>
  <c r="R72" i="7"/>
  <c r="W72" i="7" s="1"/>
  <c r="H72" i="8"/>
  <c r="R73" i="8"/>
  <c r="S73" i="8" s="1"/>
  <c r="V73" i="8" s="1"/>
  <c r="R75" i="8"/>
  <c r="S75" i="8" s="1"/>
  <c r="V75" i="8" s="1"/>
  <c r="H80" i="8"/>
  <c r="H84" i="8"/>
  <c r="H88" i="8"/>
  <c r="H92" i="8"/>
  <c r="H96" i="8"/>
  <c r="H100" i="8"/>
  <c r="H104" i="8"/>
  <c r="H108" i="8"/>
  <c r="H112" i="8"/>
  <c r="H116" i="8"/>
  <c r="H120" i="8"/>
  <c r="H58" i="9"/>
  <c r="R65" i="9"/>
  <c r="S65" i="9" s="1"/>
  <c r="G114" i="7"/>
  <c r="Q68" i="8"/>
  <c r="W74" i="7" l="1"/>
  <c r="K116" i="8"/>
  <c r="L96" i="8"/>
  <c r="W73" i="7"/>
  <c r="V69" i="8"/>
  <c r="V66" i="8"/>
  <c r="V65" i="8"/>
  <c r="L72" i="8"/>
  <c r="W65" i="7"/>
  <c r="V68" i="8"/>
  <c r="V76" i="8"/>
  <c r="L64" i="8"/>
  <c r="K64" i="8"/>
  <c r="L110" i="9"/>
  <c r="K110" i="9"/>
  <c r="L102" i="9"/>
  <c r="K102" i="9"/>
  <c r="L62" i="9"/>
  <c r="K62" i="9"/>
  <c r="L98" i="9"/>
  <c r="K98" i="9"/>
  <c r="L94" i="9"/>
  <c r="K94" i="9"/>
  <c r="L90" i="9"/>
  <c r="K90" i="9"/>
  <c r="L78" i="9"/>
  <c r="K78" i="9"/>
  <c r="L66" i="9"/>
  <c r="K66" i="9"/>
  <c r="W69" i="7"/>
  <c r="L82" i="9"/>
  <c r="K82" i="9"/>
  <c r="L76" i="8"/>
  <c r="K76" i="8"/>
  <c r="F23" i="6" l="1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N77" i="5" l="1"/>
  <c r="O70" i="5"/>
  <c r="U70" i="5" s="1"/>
  <c r="T77" i="5"/>
  <c r="P75" i="5"/>
  <c r="V75" i="5" s="1"/>
  <c r="O80" i="5"/>
  <c r="U80" i="5" s="1"/>
  <c r="N80" i="5"/>
  <c r="T80" i="5" s="1"/>
  <c r="M80" i="5"/>
  <c r="S80" i="5" s="1"/>
  <c r="O79" i="5"/>
  <c r="U79" i="5" s="1"/>
  <c r="N79" i="5"/>
  <c r="T79" i="5" s="1"/>
  <c r="M79" i="5"/>
  <c r="S79" i="5" s="1"/>
  <c r="O78" i="5"/>
  <c r="U78" i="5" s="1"/>
  <c r="N78" i="5"/>
  <c r="T78" i="5" s="1"/>
  <c r="M78" i="5"/>
  <c r="S78" i="5" s="1"/>
  <c r="O77" i="5"/>
  <c r="U77" i="5" s="1"/>
  <c r="M77" i="5"/>
  <c r="S77" i="5" s="1"/>
  <c r="O76" i="5"/>
  <c r="U76" i="5" s="1"/>
  <c r="N76" i="5"/>
  <c r="T76" i="5" s="1"/>
  <c r="M76" i="5"/>
  <c r="S76" i="5" s="1"/>
  <c r="O75" i="5"/>
  <c r="U75" i="5" s="1"/>
  <c r="N75" i="5"/>
  <c r="T75" i="5" s="1"/>
  <c r="M75" i="5"/>
  <c r="S75" i="5" s="1"/>
  <c r="O74" i="5"/>
  <c r="U74" i="5" s="1"/>
  <c r="N74" i="5"/>
  <c r="T74" i="5" s="1"/>
  <c r="M74" i="5"/>
  <c r="S74" i="5" s="1"/>
  <c r="O71" i="5"/>
  <c r="U71" i="5" s="1"/>
  <c r="N71" i="5"/>
  <c r="T71" i="5" s="1"/>
  <c r="M71" i="5"/>
  <c r="S71" i="5" s="1"/>
  <c r="N70" i="5"/>
  <c r="T70" i="5" s="1"/>
  <c r="M70" i="5"/>
  <c r="S70" i="5" s="1"/>
  <c r="O69" i="5"/>
  <c r="U69" i="5" s="1"/>
  <c r="N69" i="5"/>
  <c r="T69" i="5" s="1"/>
  <c r="M69" i="5"/>
  <c r="S69" i="5" s="1"/>
  <c r="O68" i="5"/>
  <c r="U68" i="5" s="1"/>
  <c r="N68" i="5"/>
  <c r="T68" i="5" s="1"/>
  <c r="M68" i="5"/>
  <c r="S68" i="5" s="1"/>
  <c r="O67" i="5"/>
  <c r="U67" i="5" s="1"/>
  <c r="N67" i="5"/>
  <c r="T67" i="5" s="1"/>
  <c r="M67" i="5"/>
  <c r="S67" i="5" s="1"/>
  <c r="P66" i="5"/>
  <c r="V66" i="5" s="1"/>
  <c r="O66" i="5"/>
  <c r="U66" i="5" s="1"/>
  <c r="N66" i="5"/>
  <c r="T66" i="5" s="1"/>
  <c r="M66" i="5"/>
  <c r="S66" i="5" s="1"/>
  <c r="O65" i="5"/>
  <c r="U65" i="5" s="1"/>
  <c r="N65" i="5"/>
  <c r="T65" i="5" s="1"/>
  <c r="M65" i="5"/>
  <c r="S65" i="5" s="1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66" i="5"/>
  <c r="W70" i="5" l="1"/>
  <c r="X70" i="5"/>
  <c r="W67" i="5"/>
  <c r="X69" i="5"/>
  <c r="W69" i="5"/>
  <c r="X76" i="5"/>
  <c r="W76" i="5"/>
  <c r="W79" i="5"/>
  <c r="X79" i="5"/>
  <c r="X78" i="5"/>
  <c r="W78" i="5"/>
  <c r="X65" i="5"/>
  <c r="W65" i="5"/>
  <c r="X74" i="5"/>
  <c r="W74" i="5"/>
  <c r="W68" i="5"/>
  <c r="X68" i="5"/>
  <c r="X71" i="5"/>
  <c r="W71" i="5"/>
  <c r="X77" i="5"/>
  <c r="W77" i="5"/>
  <c r="X80" i="5"/>
  <c r="W80" i="5"/>
  <c r="W75" i="5"/>
  <c r="X75" i="5"/>
  <c r="X67" i="5"/>
  <c r="X66" i="5"/>
  <c r="W66" i="5"/>
  <c r="T86" i="2"/>
  <c r="T87" i="2"/>
  <c r="T88" i="2"/>
  <c r="H131" i="2"/>
  <c r="H132" i="2"/>
  <c r="H133" i="2"/>
  <c r="H134" i="2"/>
  <c r="H135" i="2"/>
  <c r="H136" i="2"/>
  <c r="H137" i="2"/>
  <c r="H138" i="2"/>
  <c r="S88" i="2" l="1"/>
  <c r="R88" i="2"/>
  <c r="S87" i="2"/>
  <c r="R87" i="2"/>
  <c r="S86" i="2"/>
  <c r="R86" i="2"/>
  <c r="T85" i="2"/>
  <c r="S85" i="2"/>
  <c r="R85" i="2"/>
  <c r="T84" i="2"/>
  <c r="S84" i="2"/>
  <c r="R84" i="2"/>
  <c r="U83" i="2"/>
  <c r="T83" i="2"/>
  <c r="S83" i="2"/>
  <c r="R83" i="2"/>
  <c r="T82" i="2"/>
  <c r="S82" i="2"/>
  <c r="R82" i="2"/>
  <c r="T80" i="2"/>
  <c r="S80" i="2"/>
  <c r="R80" i="2"/>
  <c r="T79" i="2"/>
  <c r="S79" i="2"/>
  <c r="R79" i="2"/>
  <c r="T78" i="2"/>
  <c r="S78" i="2"/>
  <c r="R78" i="2"/>
  <c r="T77" i="2"/>
  <c r="S77" i="2"/>
  <c r="R77" i="2"/>
  <c r="T76" i="2"/>
  <c r="S76" i="2"/>
  <c r="R76" i="2"/>
  <c r="U75" i="2"/>
  <c r="T75" i="2"/>
  <c r="S75" i="2"/>
  <c r="R75" i="2"/>
  <c r="T74" i="2"/>
  <c r="S74" i="2"/>
  <c r="R74" i="2"/>
  <c r="U67" i="2"/>
  <c r="T72" i="2"/>
  <c r="T71" i="2"/>
  <c r="T70" i="2"/>
  <c r="T69" i="2"/>
  <c r="T68" i="2"/>
  <c r="T67" i="2"/>
  <c r="T66" i="2"/>
  <c r="S72" i="2"/>
  <c r="S71" i="2"/>
  <c r="S70" i="2"/>
  <c r="S69" i="2"/>
  <c r="S68" i="2"/>
  <c r="S67" i="2"/>
  <c r="S66" i="2"/>
  <c r="R67" i="2"/>
  <c r="R68" i="2"/>
  <c r="R69" i="2"/>
  <c r="R70" i="2"/>
  <c r="R71" i="2"/>
  <c r="R72" i="2"/>
  <c r="R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W68" i="2" l="1"/>
  <c r="V68" i="2"/>
  <c r="W80" i="2"/>
  <c r="V80" i="2"/>
  <c r="W67" i="2"/>
  <c r="V67" i="2"/>
  <c r="W70" i="2"/>
  <c r="V70" i="2"/>
  <c r="W85" i="2"/>
  <c r="V85" i="2"/>
  <c r="W77" i="2"/>
  <c r="V77" i="2"/>
  <c r="W82" i="2"/>
  <c r="V82" i="2"/>
  <c r="W86" i="2"/>
  <c r="V86" i="2"/>
  <c r="W76" i="2"/>
  <c r="V76" i="2"/>
  <c r="W74" i="2"/>
  <c r="V74" i="2"/>
  <c r="W84" i="2"/>
  <c r="V84" i="2"/>
  <c r="V78" i="2"/>
  <c r="W78" i="2"/>
  <c r="W83" i="2"/>
  <c r="V83" i="2"/>
  <c r="W87" i="2"/>
  <c r="V87" i="2"/>
  <c r="W69" i="2"/>
  <c r="V69" i="2"/>
  <c r="W66" i="2"/>
  <c r="V66" i="2"/>
  <c r="W72" i="2"/>
  <c r="V72" i="2"/>
  <c r="V75" i="2"/>
  <c r="W75" i="2"/>
  <c r="V88" i="2"/>
  <c r="W88" i="2"/>
  <c r="V71" i="2"/>
  <c r="W71" i="2"/>
  <c r="V79" i="2"/>
  <c r="W79" i="2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65" i="1"/>
  <c r="G125" i="1" l="1"/>
  <c r="H125" i="1"/>
  <c r="H101" i="1"/>
  <c r="G101" i="1"/>
  <c r="G77" i="1"/>
  <c r="H77" i="1"/>
  <c r="H85" i="1"/>
  <c r="G85" i="1"/>
  <c r="G65" i="1"/>
  <c r="H65" i="1"/>
  <c r="H105" i="1"/>
  <c r="G105" i="1"/>
  <c r="H81" i="1"/>
  <c r="G81" i="1"/>
  <c r="G109" i="1"/>
  <c r="H109" i="1"/>
  <c r="H93" i="1"/>
  <c r="G93" i="1"/>
  <c r="H69" i="1"/>
  <c r="G69" i="1"/>
  <c r="H113" i="1"/>
  <c r="G113" i="1"/>
  <c r="G97" i="1"/>
  <c r="H97" i="1"/>
  <c r="H73" i="1"/>
  <c r="G73" i="1"/>
  <c r="H117" i="1"/>
  <c r="G117" i="1"/>
  <c r="H121" i="1"/>
  <c r="G121" i="1"/>
  <c r="H89" i="1"/>
  <c r="G89" i="1"/>
  <c r="M1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<sst xmlns="http://schemas.openxmlformats.org/spreadsheetml/2006/main" count="2859" uniqueCount="714">
  <si>
    <t xml:space="preserve">##BLOCKS= 9          </t>
  </si>
  <si>
    <t>Note:</t>
  </si>
  <si>
    <t>Basic Endpoint Protocol</t>
  </si>
  <si>
    <t>Use this protocol for endpoint assays that have unknowns that will have concentrations interpolated from a standard curve.  Modify the instrument setup for the wavelength(s) of interest for your assay.  You may also modify the template to include additional standards, unknowns, and controls.</t>
  </si>
  <si>
    <t>~End</t>
  </si>
  <si>
    <t>Plate:</t>
  </si>
  <si>
    <t>Plate#1</t>
  </si>
  <si>
    <t>0.3</t>
  </si>
  <si>
    <t>PlateFormat</t>
  </si>
  <si>
    <t>Endpoint</t>
  </si>
  <si>
    <t>Absorbance</t>
  </si>
  <si>
    <t>Raw</t>
  </si>
  <si>
    <t>None</t>
  </si>
  <si>
    <t>24.90</t>
  </si>
  <si>
    <t>0.8003</t>
  </si>
  <si>
    <t>0.4233</t>
  </si>
  <si>
    <t>0.3412</t>
  </si>
  <si>
    <t>0.2956</t>
  </si>
  <si>
    <t>0.1855</t>
  </si>
  <si>
    <t>0.3765</t>
  </si>
  <si>
    <t>0.3454</t>
  </si>
  <si>
    <t>0.3289</t>
  </si>
  <si>
    <t>0.2827</t>
  </si>
  <si>
    <t>0.0008</t>
  </si>
  <si>
    <t>0.0006</t>
  </si>
  <si>
    <t>0.8121</t>
  </si>
  <si>
    <t>0.5913</t>
  </si>
  <si>
    <t>0.433</t>
  </si>
  <si>
    <t>0.3329</t>
  </si>
  <si>
    <t>0.2452</t>
  </si>
  <si>
    <t>0.1608</t>
  </si>
  <si>
    <t>0.3875</t>
  </si>
  <si>
    <t>0.3572</t>
  </si>
  <si>
    <t>0.3354</t>
  </si>
  <si>
    <t>0.2791</t>
  </si>
  <si>
    <t>0.0005</t>
  </si>
  <si>
    <t>0.6316</t>
  </si>
  <si>
    <t>0.3639</t>
  </si>
  <si>
    <t>0.2246</t>
  </si>
  <si>
    <t>0.3538</t>
  </si>
  <si>
    <t>0.2299</t>
  </si>
  <si>
    <t>0.1461</t>
  </si>
  <si>
    <t>0.3966</t>
  </si>
  <si>
    <t>0.3881</t>
  </si>
  <si>
    <t>0.3359</t>
  </si>
  <si>
    <t>0.2806</t>
  </si>
  <si>
    <t>0.0007</t>
  </si>
  <si>
    <t>0.0013</t>
  </si>
  <si>
    <t>0.4384</t>
  </si>
  <si>
    <t>0.2957</t>
  </si>
  <si>
    <t>0.1619</t>
  </si>
  <si>
    <t>0.3419</t>
  </si>
  <si>
    <t>0.2753</t>
  </si>
  <si>
    <t>0.143</t>
  </si>
  <si>
    <t>0.3928</t>
  </si>
  <si>
    <t>0.372</t>
  </si>
  <si>
    <t>0.3411</t>
  </si>
  <si>
    <t>0.2626</t>
  </si>
  <si>
    <t>0.0003</t>
  </si>
  <si>
    <t>0.0018</t>
  </si>
  <si>
    <t>0.3293</t>
  </si>
  <si>
    <t>0.1973</t>
  </si>
  <si>
    <t>0.7036</t>
  </si>
  <si>
    <t>0.6827</t>
  </si>
  <si>
    <t>0.5532</t>
  </si>
  <si>
    <t>0.4304</t>
  </si>
  <si>
    <t>0.9483</t>
  </si>
  <si>
    <t>0.7054</t>
  </si>
  <si>
    <t>0.6582</t>
  </si>
  <si>
    <t>0.6073</t>
  </si>
  <si>
    <t>0.0004</t>
  </si>
  <si>
    <t>0.2189</t>
  </si>
  <si>
    <t>0.1577</t>
  </si>
  <si>
    <t>0.7302</t>
  </si>
  <si>
    <t>0.6596</t>
  </si>
  <si>
    <t>0.5319</t>
  </si>
  <si>
    <t>0.4072</t>
  </si>
  <si>
    <t>0.7313</t>
  </si>
  <si>
    <t>0.7064</t>
  </si>
  <si>
    <t>0.6887</t>
  </si>
  <si>
    <t>0.6512</t>
  </si>
  <si>
    <t>0.0014</t>
  </si>
  <si>
    <t>0.1662</t>
  </si>
  <si>
    <t>0.1095</t>
  </si>
  <si>
    <t>0.6497</t>
  </si>
  <si>
    <t>0.6627</t>
  </si>
  <si>
    <t>0.623</t>
  </si>
  <si>
    <t>0.5284</t>
  </si>
  <si>
    <t>0.7446</t>
  </si>
  <si>
    <t>0.6912</t>
  </si>
  <si>
    <t>0.6618</t>
  </si>
  <si>
    <t>0.6286</t>
  </si>
  <si>
    <t>0.0057</t>
  </si>
  <si>
    <t>0.1092</t>
  </si>
  <si>
    <t>0.0024</t>
  </si>
  <si>
    <t>0.7145</t>
  </si>
  <si>
    <t>0.5392</t>
  </si>
  <si>
    <t>0.5456</t>
  </si>
  <si>
    <t>0.4646</t>
  </si>
  <si>
    <t>0.7623</t>
  </si>
  <si>
    <t>0.7169</t>
  </si>
  <si>
    <t>0.6825</t>
  </si>
  <si>
    <t>0.6387</t>
  </si>
  <si>
    <t>Group:</t>
  </si>
  <si>
    <t>Santadrd2</t>
  </si>
  <si>
    <t xml:space="preserve"> </t>
  </si>
  <si>
    <t>Group#2</t>
  </si>
  <si>
    <t>Group#1</t>
  </si>
  <si>
    <t>Standards</t>
  </si>
  <si>
    <t>St01</t>
  </si>
  <si>
    <t>2.000</t>
  </si>
  <si>
    <t>1.984</t>
  </si>
  <si>
    <t>A1</t>
  </si>
  <si>
    <t>0.800</t>
  </si>
  <si>
    <t>0.806</t>
  </si>
  <si>
    <t>0.008</t>
  </si>
  <si>
    <t>1.0</t>
  </si>
  <si>
    <t>2.013</t>
  </si>
  <si>
    <t>A12</t>
  </si>
  <si>
    <t>0.812</t>
  </si>
  <si>
    <t>St02</t>
  </si>
  <si>
    <t>1.500</t>
  </si>
  <si>
    <t>1.459</t>
  </si>
  <si>
    <t>B1</t>
  </si>
  <si>
    <t>0.591</t>
  </si>
  <si>
    <t>0.611</t>
  </si>
  <si>
    <t>0.028</t>
  </si>
  <si>
    <t>4.7</t>
  </si>
  <si>
    <t>1.560</t>
  </si>
  <si>
    <t>B12</t>
  </si>
  <si>
    <t>0.632</t>
  </si>
  <si>
    <t>St03</t>
  </si>
  <si>
    <t>1.000</t>
  </si>
  <si>
    <t>0.888</t>
  </si>
  <si>
    <t>C1</t>
  </si>
  <si>
    <t>0.364</t>
  </si>
  <si>
    <t>0.401</t>
  </si>
  <si>
    <t>0.053</t>
  </si>
  <si>
    <t>13.1</t>
  </si>
  <si>
    <t>1.075</t>
  </si>
  <si>
    <t>C12</t>
  </si>
  <si>
    <t>0.438</t>
  </si>
  <si>
    <t>St04</t>
  </si>
  <si>
    <t>0.750</t>
  </si>
  <si>
    <t>0.717</t>
  </si>
  <si>
    <t>D1</t>
  </si>
  <si>
    <t>0.296</t>
  </si>
  <si>
    <t>0.313</t>
  </si>
  <si>
    <t>0.024</t>
  </si>
  <si>
    <t>7.6</t>
  </si>
  <si>
    <t>0.801</t>
  </si>
  <si>
    <t>D12</t>
  </si>
  <si>
    <t>0.329</t>
  </si>
  <si>
    <t>St05</t>
  </si>
  <si>
    <t>0.500</t>
  </si>
  <si>
    <t>0.470</t>
  </si>
  <si>
    <t>E1</t>
  </si>
  <si>
    <t>0.197</t>
  </si>
  <si>
    <t>0.208</t>
  </si>
  <si>
    <t>0.015</t>
  </si>
  <si>
    <t>7.3</t>
  </si>
  <si>
    <t>0.524</t>
  </si>
  <si>
    <t>E12</t>
  </si>
  <si>
    <t>0.219</t>
  </si>
  <si>
    <t>St06</t>
  </si>
  <si>
    <t>0.375</t>
  </si>
  <si>
    <t>0.370</t>
  </si>
  <si>
    <t>F1</t>
  </si>
  <si>
    <t>0.158</t>
  </si>
  <si>
    <t>0.162</t>
  </si>
  <si>
    <t>0.006</t>
  </si>
  <si>
    <t>3.7</t>
  </si>
  <si>
    <t>0.392</t>
  </si>
  <si>
    <t>F12</t>
  </si>
  <si>
    <t>0.166</t>
  </si>
  <si>
    <t>St07</t>
  </si>
  <si>
    <t>0.250</t>
  </si>
  <si>
    <t>0.249</t>
  </si>
  <si>
    <t>G1</t>
  </si>
  <si>
    <t>0.110</t>
  </si>
  <si>
    <t>0.109</t>
  </si>
  <si>
    <t>0.000</t>
  </si>
  <si>
    <t>0.2</t>
  </si>
  <si>
    <t>0.248</t>
  </si>
  <si>
    <t>G12</t>
  </si>
  <si>
    <t>Unknowns</t>
  </si>
  <si>
    <t>Un01</t>
  </si>
  <si>
    <t>A2</t>
  </si>
  <si>
    <t>0.423</t>
  </si>
  <si>
    <t>B2</t>
  </si>
  <si>
    <t>C2</t>
  </si>
  <si>
    <t>0.225</t>
  </si>
  <si>
    <t>D2</t>
  </si>
  <si>
    <t>A3</t>
  </si>
  <si>
    <t>0.341</t>
  </si>
  <si>
    <t>B3</t>
  </si>
  <si>
    <t>0.333</t>
  </si>
  <si>
    <t>C3</t>
  </si>
  <si>
    <t>0.354</t>
  </si>
  <si>
    <t>D3</t>
  </si>
  <si>
    <t>0.342</t>
  </si>
  <si>
    <t>Un03</t>
  </si>
  <si>
    <t>A4</t>
  </si>
  <si>
    <t>B4</t>
  </si>
  <si>
    <t>0.245</t>
  </si>
  <si>
    <t>C4</t>
  </si>
  <si>
    <t>0.230</t>
  </si>
  <si>
    <t>D4</t>
  </si>
  <si>
    <t>0.275</t>
  </si>
  <si>
    <t>Un04</t>
  </si>
  <si>
    <t>A5</t>
  </si>
  <si>
    <t>0.186</t>
  </si>
  <si>
    <t>B5</t>
  </si>
  <si>
    <t>0.161</t>
  </si>
  <si>
    <t>C5</t>
  </si>
  <si>
    <t>0.146</t>
  </si>
  <si>
    <t>D5</t>
  </si>
  <si>
    <t>Un05</t>
  </si>
  <si>
    <t>A6</t>
  </si>
  <si>
    <t>0.377</t>
  </si>
  <si>
    <t>B6</t>
  </si>
  <si>
    <t>0.388</t>
  </si>
  <si>
    <t>C6</t>
  </si>
  <si>
    <t>0.397</t>
  </si>
  <si>
    <t>D6</t>
  </si>
  <si>
    <t>0.393</t>
  </si>
  <si>
    <t>Un06</t>
  </si>
  <si>
    <t>A7</t>
  </si>
  <si>
    <t>0.345</t>
  </si>
  <si>
    <t>B7</t>
  </si>
  <si>
    <t>0.357</t>
  </si>
  <si>
    <t>C7</t>
  </si>
  <si>
    <t>D7</t>
  </si>
  <si>
    <t>Un07</t>
  </si>
  <si>
    <t>A8</t>
  </si>
  <si>
    <t>B8</t>
  </si>
  <si>
    <t>0.335</t>
  </si>
  <si>
    <t>C8</t>
  </si>
  <si>
    <t>0.336</t>
  </si>
  <si>
    <t>D8</t>
  </si>
  <si>
    <t>Un08</t>
  </si>
  <si>
    <t>A9</t>
  </si>
  <si>
    <t>0.283</t>
  </si>
  <si>
    <t>B9</t>
  </si>
  <si>
    <t>0.279</t>
  </si>
  <si>
    <t>C9</t>
  </si>
  <si>
    <t>0.281</t>
  </si>
  <si>
    <t>D9</t>
  </si>
  <si>
    <t>0.263</t>
  </si>
  <si>
    <t>Un09</t>
  </si>
  <si>
    <t>E2</t>
  </si>
  <si>
    <t>0.704</t>
  </si>
  <si>
    <t>F2</t>
  </si>
  <si>
    <t>0.730</t>
  </si>
  <si>
    <t>G2</t>
  </si>
  <si>
    <t>0.650</t>
  </si>
  <si>
    <t>H2</t>
  </si>
  <si>
    <t>0.715</t>
  </si>
  <si>
    <t>Un10</t>
  </si>
  <si>
    <t>E3</t>
  </si>
  <si>
    <t>0.683</t>
  </si>
  <si>
    <t>F3</t>
  </si>
  <si>
    <t>0.660</t>
  </si>
  <si>
    <t>G3</t>
  </si>
  <si>
    <t>0.663</t>
  </si>
  <si>
    <t>H3</t>
  </si>
  <si>
    <t>0.539</t>
  </si>
  <si>
    <t>Un11</t>
  </si>
  <si>
    <t>E4</t>
  </si>
  <si>
    <t>0.553</t>
  </si>
  <si>
    <t>F4</t>
  </si>
  <si>
    <t>0.532</t>
  </si>
  <si>
    <t>G4</t>
  </si>
  <si>
    <t>H4</t>
  </si>
  <si>
    <t>0.546</t>
  </si>
  <si>
    <t>Un12</t>
  </si>
  <si>
    <t>E5</t>
  </si>
  <si>
    <t>0.430</t>
  </si>
  <si>
    <t>F5</t>
  </si>
  <si>
    <t>0.407</t>
  </si>
  <si>
    <t>G5</t>
  </si>
  <si>
    <t>0.528</t>
  </si>
  <si>
    <t>H5</t>
  </si>
  <si>
    <t>0.465</t>
  </si>
  <si>
    <t>Un13</t>
  </si>
  <si>
    <t>E6</t>
  </si>
  <si>
    <t>0.948</t>
  </si>
  <si>
    <t>R</t>
  </si>
  <si>
    <t>F6</t>
  </si>
  <si>
    <t>0.731</t>
  </si>
  <si>
    <t>G6</t>
  </si>
  <si>
    <t>0.745</t>
  </si>
  <si>
    <t>H6</t>
  </si>
  <si>
    <t>0.762</t>
  </si>
  <si>
    <t>Un14</t>
  </si>
  <si>
    <t>E7</t>
  </si>
  <si>
    <t>0.705</t>
  </si>
  <si>
    <t>F7</t>
  </si>
  <si>
    <t>0.706</t>
  </si>
  <si>
    <t>G7</t>
  </si>
  <si>
    <t>0.691</t>
  </si>
  <si>
    <t>H7</t>
  </si>
  <si>
    <t>Un15</t>
  </si>
  <si>
    <t>E8</t>
  </si>
  <si>
    <t>0.658</t>
  </si>
  <si>
    <t>F8</t>
  </si>
  <si>
    <t>0.689</t>
  </si>
  <si>
    <t>G8</t>
  </si>
  <si>
    <t>0.662</t>
  </si>
  <si>
    <t>H8</t>
  </si>
  <si>
    <t>Un16</t>
  </si>
  <si>
    <t>E9</t>
  </si>
  <si>
    <t>0.607</t>
  </si>
  <si>
    <t>F9</t>
  </si>
  <si>
    <t>0.651</t>
  </si>
  <si>
    <t>G9</t>
  </si>
  <si>
    <t>0.629</t>
  </si>
  <si>
    <t>H9</t>
  </si>
  <si>
    <t>0.639</t>
  </si>
  <si>
    <t>1.17</t>
  </si>
  <si>
    <t>Control</t>
  </si>
  <si>
    <t>Original Filename: 20200227_Glucose_Chip14_plate1.pda   Date Last Saved: 2020-02-27</t>
  </si>
  <si>
    <t>Copyright © 2004 Molecular Devices. All rights reserved.</t>
  </si>
  <si>
    <t>Abs</t>
  </si>
  <si>
    <t>g/L</t>
  </si>
  <si>
    <t>mM</t>
  </si>
  <si>
    <t>Average</t>
  </si>
  <si>
    <t>SD</t>
  </si>
  <si>
    <t>GTT d1</t>
  </si>
  <si>
    <t>0h</t>
  </si>
  <si>
    <t>NG</t>
  </si>
  <si>
    <t>8h</t>
  </si>
  <si>
    <t>24h</t>
  </si>
  <si>
    <t>48h</t>
  </si>
  <si>
    <t>GTT d7</t>
  </si>
  <si>
    <t>HG</t>
  </si>
  <si>
    <t>Un17</t>
  </si>
  <si>
    <t>Excluded, sample volume less than 5µl</t>
  </si>
  <si>
    <t>Original Filename: 20200317_Glucose_Chip14_plate4.pda   Date Last Saved: 2020-03-17</t>
  </si>
  <si>
    <t>Original Filename: 20200317_Glucose_Chip14_plate5.pda   Date Last Saved: 2020-03-17</t>
  </si>
  <si>
    <t>a</t>
  </si>
  <si>
    <t>Min</t>
  </si>
  <si>
    <t>Max</t>
  </si>
  <si>
    <t>Chip, circuit</t>
  </si>
  <si>
    <t>Purpose</t>
  </si>
  <si>
    <t>36A:1</t>
  </si>
  <si>
    <t>5.5 mM GTT</t>
  </si>
  <si>
    <t>36A:2</t>
  </si>
  <si>
    <t>5.5 mM no GTT, EdU</t>
  </si>
  <si>
    <t>36B:1</t>
  </si>
  <si>
    <t>36B:2</t>
  </si>
  <si>
    <t>36C:1</t>
  </si>
  <si>
    <t>36C:2</t>
  </si>
  <si>
    <t>5.5 mM Insulin dose A, GTT</t>
  </si>
  <si>
    <t>36D:1</t>
  </si>
  <si>
    <t>36D:2</t>
  </si>
  <si>
    <t>37A:1</t>
  </si>
  <si>
    <t>5.5 mM Insulin dose B, GTT</t>
  </si>
  <si>
    <t>37A:2</t>
  </si>
  <si>
    <t>37B:1</t>
  </si>
  <si>
    <t>37B:2</t>
  </si>
  <si>
    <t>37C:1</t>
  </si>
  <si>
    <t>37C:2</t>
  </si>
  <si>
    <t>11 mM Insulin dose A, GTT</t>
  </si>
  <si>
    <t>37D:1</t>
  </si>
  <si>
    <t>11 mM, EdU</t>
  </si>
  <si>
    <t>37D:2</t>
  </si>
  <si>
    <t>32A:1</t>
  </si>
  <si>
    <t>32A:2</t>
  </si>
  <si>
    <t>32B:1</t>
  </si>
  <si>
    <t>32B:2</t>
  </si>
  <si>
    <t>11 mM Insulin dose B, GTT</t>
  </si>
  <si>
    <t>32C:1</t>
  </si>
  <si>
    <t>32C:2</t>
  </si>
  <si>
    <t>Plate 2</t>
  </si>
  <si>
    <t>2020 March 15</t>
  </si>
  <si>
    <t>All samples undiluted</t>
  </si>
  <si>
    <t>A</t>
  </si>
  <si>
    <t>B</t>
  </si>
  <si>
    <t>C</t>
  </si>
  <si>
    <t>D</t>
  </si>
  <si>
    <t>E</t>
  </si>
  <si>
    <t>F</t>
  </si>
  <si>
    <t>G</t>
  </si>
  <si>
    <t>Gluc std</t>
  </si>
  <si>
    <t>NG media</t>
  </si>
  <si>
    <t>HG media</t>
  </si>
  <si>
    <t>H</t>
  </si>
  <si>
    <t>GTT d13 0h</t>
  </si>
  <si>
    <t>GTT d13 6h</t>
  </si>
  <si>
    <t>GTT d13 24h</t>
  </si>
  <si>
    <t>Plate 3</t>
  </si>
  <si>
    <t>GTT d13 48h</t>
  </si>
  <si>
    <t>GTT d13 72h</t>
  </si>
  <si>
    <t>Group</t>
  </si>
  <si>
    <t>Chip</t>
  </si>
  <si>
    <t>5.5 mM no GTT</t>
  </si>
  <si>
    <t>5.5 mM Dose B</t>
  </si>
  <si>
    <t>11 mM</t>
  </si>
  <si>
    <t>11 mM Dose A</t>
  </si>
  <si>
    <t>11 mM Dose B</t>
  </si>
  <si>
    <t>5.5 mM Dose A</t>
  </si>
  <si>
    <t>Timepoint</t>
  </si>
  <si>
    <t>6h</t>
  </si>
  <si>
    <t>A10</t>
  </si>
  <si>
    <t>B10</t>
  </si>
  <si>
    <t>C10</t>
  </si>
  <si>
    <t>D10</t>
  </si>
  <si>
    <t>E10</t>
  </si>
  <si>
    <t>F10</t>
  </si>
  <si>
    <t>G10</t>
  </si>
  <si>
    <t>H10</t>
  </si>
  <si>
    <t>2020 March 17</t>
  </si>
  <si>
    <t>Av</t>
  </si>
  <si>
    <t>Well</t>
  </si>
  <si>
    <t>72h</t>
  </si>
  <si>
    <t xml:space="preserve">Probably misstake in glucose assay </t>
  </si>
  <si>
    <t>s</t>
  </si>
  <si>
    <t>as the value is higher than at 24h and</t>
  </si>
  <si>
    <t>at 72h the value is similar to other replicates.</t>
  </si>
  <si>
    <t>Consider removing this replicate at 48h.</t>
  </si>
  <si>
    <t>Plate 1</t>
  </si>
  <si>
    <t>2020 Feb 27</t>
  </si>
  <si>
    <t>32:A2</t>
  </si>
  <si>
    <t>GTT d1 0h</t>
  </si>
  <si>
    <t>GTT d1 8h</t>
  </si>
  <si>
    <t>GTT d1 24h</t>
  </si>
  <si>
    <t>GTT d1 48h</t>
  </si>
  <si>
    <t>GTT d7 0h</t>
  </si>
  <si>
    <t>GTT d7 8h</t>
  </si>
  <si>
    <t>GTT d7 24h</t>
  </si>
  <si>
    <t>GTT d7 48h</t>
  </si>
  <si>
    <t>mean</t>
  </si>
  <si>
    <t>Time (h)</t>
  </si>
  <si>
    <t>Dose A</t>
  </si>
  <si>
    <t>GTT d13</t>
  </si>
  <si>
    <t>Normoglycemia (5.5 mM)</t>
  </si>
  <si>
    <t>Insulin dose</t>
  </si>
  <si>
    <t>Hyperglycemia (11 mM)</t>
  </si>
  <si>
    <t>(B.C: This replicate has been removed from the analysis)</t>
  </si>
  <si>
    <t>SEM</t>
  </si>
  <si>
    <t>Dose B</t>
  </si>
  <si>
    <t>Comparison Dose A, B</t>
  </si>
  <si>
    <t>SEM/mean(%)</t>
  </si>
  <si>
    <t>SEM (corrected)</t>
  </si>
  <si>
    <t>Glucose</t>
  </si>
  <si>
    <t>Correct below 5%</t>
  </si>
  <si>
    <t>day</t>
  </si>
  <si>
    <t>time</t>
  </si>
  <si>
    <t>Co-Culture Medium</t>
  </si>
  <si>
    <t>Normoglycemic (5.5 mM), 50 µM Hydrocortisone</t>
  </si>
  <si>
    <t>Normoglycemic (11 mM), 50 µM Hydrocortisone</t>
  </si>
  <si>
    <t>Hyperglycemic (11 mM), 50 µM Hydrocortisone</t>
  </si>
  <si>
    <t xml:space="preserve">##BLOCKS= 8          </t>
  </si>
  <si>
    <t>0.4738</t>
  </si>
  <si>
    <t>0.1254</t>
  </si>
  <si>
    <t>0.089</t>
  </si>
  <si>
    <t>0.0693</t>
  </si>
  <si>
    <t>0.2164</t>
  </si>
  <si>
    <t>0.0512</t>
  </si>
  <si>
    <t>0.051</t>
  </si>
  <si>
    <t>0.0351</t>
  </si>
  <si>
    <t>0.0032</t>
  </si>
  <si>
    <t>0.0408</t>
  </si>
  <si>
    <t>0.8896</t>
  </si>
  <si>
    <t>0.3016</t>
  </si>
  <si>
    <t>0.2948</t>
  </si>
  <si>
    <t>0.2275</t>
  </si>
  <si>
    <t>0.2416</t>
  </si>
  <si>
    <t>0.1114</t>
  </si>
  <si>
    <t>0.0987</t>
  </si>
  <si>
    <t>0.3562</t>
  </si>
  <si>
    <t>0.0491</t>
  </si>
  <si>
    <t>0.0411</t>
  </si>
  <si>
    <t>0.9205</t>
  </si>
  <si>
    <t>0.6066</t>
  </si>
  <si>
    <t>0.3547</t>
  </si>
  <si>
    <t>0.2346</t>
  </si>
  <si>
    <t>0.0124</t>
  </si>
  <si>
    <t>0.016</t>
  </si>
  <si>
    <t>0.0219</t>
  </si>
  <si>
    <t>0.0104</t>
  </si>
  <si>
    <t>0.0356</t>
  </si>
  <si>
    <t>0.1432</t>
  </si>
  <si>
    <t>0.1906</t>
  </si>
  <si>
    <t>0.1834</t>
  </si>
  <si>
    <t>0.1746</t>
  </si>
  <si>
    <t>0.1397</t>
  </si>
  <si>
    <t>0.0168</t>
  </si>
  <si>
    <t>0.0226</t>
  </si>
  <si>
    <t>0.0286</t>
  </si>
  <si>
    <t>0.0409</t>
  </si>
  <si>
    <t>0.1441</t>
  </si>
  <si>
    <t>0.4492</t>
  </si>
  <si>
    <t>1.4149</t>
  </si>
  <si>
    <t>0.4838</t>
  </si>
  <si>
    <t>0.9814</t>
  </si>
  <si>
    <t>0.8581</t>
  </si>
  <si>
    <t>0.2595</t>
  </si>
  <si>
    <t>0.0475</t>
  </si>
  <si>
    <t>0.0653</t>
  </si>
  <si>
    <t>0.0759</t>
  </si>
  <si>
    <t>0.4282</t>
  </si>
  <si>
    <t>1.4336</t>
  </si>
  <si>
    <t>2.9208</t>
  </si>
  <si>
    <t>0.6846</t>
  </si>
  <si>
    <t>1.0538</t>
  </si>
  <si>
    <t>0.9377</t>
  </si>
  <si>
    <t>0.1017</t>
  </si>
  <si>
    <t>0.0514</t>
  </si>
  <si>
    <t>0.0861</t>
  </si>
  <si>
    <t>0.0894</t>
  </si>
  <si>
    <t>1.4173</t>
  </si>
  <si>
    <t>2.526</t>
  </si>
  <si>
    <t>1.1495</t>
  </si>
  <si>
    <t>0.5375</t>
  </si>
  <si>
    <t>1.2535</t>
  </si>
  <si>
    <t>1.5089</t>
  </si>
  <si>
    <t>0.0768</t>
  </si>
  <si>
    <t>0.0506</t>
  </si>
  <si>
    <t>0.072</t>
  </si>
  <si>
    <t>0.0741</t>
  </si>
  <si>
    <t>2.5535</t>
  </si>
  <si>
    <t>2.4953</t>
  </si>
  <si>
    <t>0.8357</t>
  </si>
  <si>
    <t>0.5336</t>
  </si>
  <si>
    <t>0.9389</t>
  </si>
  <si>
    <t>0.9387</t>
  </si>
  <si>
    <t>0.0583</t>
  </si>
  <si>
    <t>0.0361</t>
  </si>
  <si>
    <t>0.073</t>
  </si>
  <si>
    <t>0.068</t>
  </si>
  <si>
    <t>2.4703</t>
  </si>
  <si>
    <t>3.300</t>
  </si>
  <si>
    <t>3.236</t>
  </si>
  <si>
    <t>0.041</t>
  </si>
  <si>
    <t>0.042</t>
  </si>
  <si>
    <t>13.4</t>
  </si>
  <si>
    <t>3.861</t>
  </si>
  <si>
    <t>0.049</t>
  </si>
  <si>
    <t>3.259</t>
  </si>
  <si>
    <t>2.844</t>
  </si>
  <si>
    <t>0.036</t>
  </si>
  <si>
    <t>11.000</t>
  </si>
  <si>
    <t>10.966</t>
  </si>
  <si>
    <t>0.144</t>
  </si>
  <si>
    <t>0.001</t>
  </si>
  <si>
    <t>0.4</t>
  </si>
  <si>
    <t>11.034</t>
  </si>
  <si>
    <t>33.600</t>
  </si>
  <si>
    <t>34.410</t>
  </si>
  <si>
    <t>0.449</t>
  </si>
  <si>
    <t>0.439</t>
  </si>
  <si>
    <t>3.4</t>
  </si>
  <si>
    <t>32.790</t>
  </si>
  <si>
    <t>0.428</t>
  </si>
  <si>
    <t>113.000</t>
  </si>
  <si>
    <t>113.707</t>
  </si>
  <si>
    <t>1.434</t>
  </si>
  <si>
    <t>1.425</t>
  </si>
  <si>
    <t>0.012</t>
  </si>
  <si>
    <t>0.8</t>
  </si>
  <si>
    <t>112.294</t>
  </si>
  <si>
    <t>1.417</t>
  </si>
  <si>
    <t>217.000</t>
  </si>
  <si>
    <t>218.488</t>
  </si>
  <si>
    <t>2.511</t>
  </si>
  <si>
    <t>1.4</t>
  </si>
  <si>
    <t>221.268</t>
  </si>
  <si>
    <t>2.554</t>
  </si>
  <si>
    <t>215.385</t>
  </si>
  <si>
    <t>H1</t>
  </si>
  <si>
    <t>2.495</t>
  </si>
  <si>
    <t>212.859</t>
  </si>
  <si>
    <t>H12</t>
  </si>
  <si>
    <t>2.470</t>
  </si>
  <si>
    <t>Unk_Dilution</t>
  </si>
  <si>
    <t>mU/L</t>
  </si>
  <si>
    <t>Dilution factor</t>
  </si>
  <si>
    <t>Av mU/L</t>
  </si>
  <si>
    <t>nM</t>
  </si>
  <si>
    <t>Av nM</t>
  </si>
  <si>
    <t>0.474</t>
  </si>
  <si>
    <t>36.310</t>
  </si>
  <si>
    <t>0.890</t>
  </si>
  <si>
    <t>68.793</t>
  </si>
  <si>
    <t>0.921</t>
  </si>
  <si>
    <t>71.251</t>
  </si>
  <si>
    <t>0.191</t>
  </si>
  <si>
    <t>14.564</t>
  </si>
  <si>
    <t>0.125</t>
  </si>
  <si>
    <t>9.619</t>
  </si>
  <si>
    <t>0.302</t>
  </si>
  <si>
    <t>23.047</t>
  </si>
  <si>
    <t>46.595</t>
  </si>
  <si>
    <t>0.183</t>
  </si>
  <si>
    <t>14.017</t>
  </si>
  <si>
    <t>6.870</t>
  </si>
  <si>
    <t>0.295</t>
  </si>
  <si>
    <t>22.525</t>
  </si>
  <si>
    <t>0.355</t>
  </si>
  <si>
    <t>27.126</t>
  </si>
  <si>
    <t>0.175</t>
  </si>
  <si>
    <t>13.348</t>
  </si>
  <si>
    <t>0.069</t>
  </si>
  <si>
    <t>5.384</t>
  </si>
  <si>
    <t>0.228</t>
  </si>
  <si>
    <t>17.376</t>
  </si>
  <si>
    <t>0.235</t>
  </si>
  <si>
    <t>17.918</t>
  </si>
  <si>
    <t>0.140</t>
  </si>
  <si>
    <t>10.701</t>
  </si>
  <si>
    <t>0.216</t>
  </si>
  <si>
    <t>16.529</t>
  </si>
  <si>
    <t>0.242</t>
  </si>
  <si>
    <t>18.453</t>
  </si>
  <si>
    <t>1.095</t>
  </si>
  <si>
    <t>0.017</t>
  </si>
  <si>
    <t>1.427</t>
  </si>
  <si>
    <t>4.020</t>
  </si>
  <si>
    <t>0.111</t>
  </si>
  <si>
    <t>8.561</t>
  </si>
  <si>
    <t>1.367</t>
  </si>
  <si>
    <t>0.023</t>
  </si>
  <si>
    <t>1.864</t>
  </si>
  <si>
    <t>4.005</t>
  </si>
  <si>
    <t>0.099</t>
  </si>
  <si>
    <t>7.602</t>
  </si>
  <si>
    <t>0.022</t>
  </si>
  <si>
    <t>1.811</t>
  </si>
  <si>
    <t>0.029</t>
  </si>
  <si>
    <t>2.316</t>
  </si>
  <si>
    <t>0.035</t>
  </si>
  <si>
    <t>2.806</t>
  </si>
  <si>
    <t>0.356</t>
  </si>
  <si>
    <t>27.242</t>
  </si>
  <si>
    <t>Excluded, must be a pipetting error</t>
  </si>
  <si>
    <t>0.010</t>
  </si>
  <si>
    <t>0.945</t>
  </si>
  <si>
    <t>3.243</t>
  </si>
  <si>
    <t>1.415</t>
  </si>
  <si>
    <t>112.087</t>
  </si>
  <si>
    <t>2.921</t>
  </si>
  <si>
    <t>258.041</t>
  </si>
  <si>
    <t>1.150</t>
  </si>
  <si>
    <t>89.755</t>
  </si>
  <si>
    <t>0.836</t>
  </si>
  <si>
    <t>64.525</t>
  </si>
  <si>
    <t>0.484</t>
  </si>
  <si>
    <t>37.083</t>
  </si>
  <si>
    <t>0.685</t>
  </si>
  <si>
    <t>52.667</t>
  </si>
  <si>
    <t>0.538</t>
  </si>
  <si>
    <t>41.236</t>
  </si>
  <si>
    <t>0.534</t>
  </si>
  <si>
    <t>40.934</t>
  </si>
  <si>
    <t>0.981</t>
  </si>
  <si>
    <t>76.118</t>
  </si>
  <si>
    <t>1.054</t>
  </si>
  <si>
    <t>81.953</t>
  </si>
  <si>
    <t>1.254</t>
  </si>
  <si>
    <t>98.371</t>
  </si>
  <si>
    <t>0.939</t>
  </si>
  <si>
    <t>72.718</t>
  </si>
  <si>
    <t>0.858</t>
  </si>
  <si>
    <t>66.296</t>
  </si>
  <si>
    <t>0.938</t>
  </si>
  <si>
    <t>72.622</t>
  </si>
  <si>
    <t>1.509</t>
  </si>
  <si>
    <t>120.306</t>
  </si>
  <si>
    <t>72.702</t>
  </si>
  <si>
    <t>0.260</t>
  </si>
  <si>
    <t>19.821</t>
  </si>
  <si>
    <t>0.102</t>
  </si>
  <si>
    <t>7.828</t>
  </si>
  <si>
    <t>0.077</t>
  </si>
  <si>
    <t>5.950</t>
  </si>
  <si>
    <t>0.058</t>
  </si>
  <si>
    <t>4.555</t>
  </si>
  <si>
    <t>0.048</t>
  </si>
  <si>
    <t>3.741</t>
  </si>
  <si>
    <t>4.035</t>
  </si>
  <si>
    <t>3.975</t>
  </si>
  <si>
    <t>2.882</t>
  </si>
  <si>
    <t>0.065</t>
  </si>
  <si>
    <t>5.083</t>
  </si>
  <si>
    <t>0.086</t>
  </si>
  <si>
    <t>6.651</t>
  </si>
  <si>
    <t>5.588</t>
  </si>
  <si>
    <t>5.663</t>
  </si>
  <si>
    <t>0.076</t>
  </si>
  <si>
    <t>5.882</t>
  </si>
  <si>
    <t>6.900</t>
  </si>
  <si>
    <t>0.074</t>
  </si>
  <si>
    <t>5.746</t>
  </si>
  <si>
    <t>5.286</t>
  </si>
  <si>
    <t>14.35</t>
  </si>
  <si>
    <t>Original Filename: 20200227_InsulinChip14_plate1.pda   Date Last Saved: 2020-02-27</t>
  </si>
  <si>
    <t>Insulin</t>
  </si>
  <si>
    <t>Un02</t>
  </si>
  <si>
    <t>d5 48h</t>
  </si>
  <si>
    <t>??  Seems too high values for NG to be true. Consider excluding.</t>
  </si>
  <si>
    <t xml:space="preserve">?? </t>
  </si>
  <si>
    <t>d7 48h</t>
  </si>
  <si>
    <t>Original Filename: 20200227_InsulinChip14_plate2.pda   Date Last Saved: 2020-02-27</t>
  </si>
  <si>
    <t>max</t>
  </si>
  <si>
    <t>Graphs with corrected SEM</t>
  </si>
  <si>
    <t>Time absolute (h)</t>
  </si>
  <si>
    <t>These values were left with the original SEM in the end, otherwise one might have misleading results (no IR)</t>
  </si>
  <si>
    <t>Consider doing the same with normoglycemia</t>
  </si>
  <si>
    <t>Correction: For values with SEM&lt;5%, SEM was set to</t>
  </si>
  <si>
    <t xml:space="preserve"> the highest SEM (%) accross all data points for the </t>
  </si>
  <si>
    <t>specific GTT</t>
  </si>
  <si>
    <t>0.5346=9.26685%*mean(5.7695)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</si>
</sst>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b/>
      <sz val="11"/>
      <color rgb="FF000000"/>
      <name val="Calibri (Body)_x0000_"/>
    </font>
    <font>
      <b/>
      <sz val="11"/>
      <color theme="1"/>
      <name val="Calibri (Body)_x0000_"/>
    </font>
    <font>
      <b/>
      <sz val="11"/>
      <color rgb="FFC00000"/>
      <name val="Calibri (Body)_x0000_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/>
    <xf numFmtId="0" fontId="4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4" fillId="0" borderId="6" xfId="0" applyFont="1" applyBorder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7" fillId="0" borderId="4" xfId="0" applyFont="1" applyBorder="1"/>
    <xf numFmtId="0" fontId="7" fillId="0" borderId="6" xfId="0" applyFont="1" applyBorder="1"/>
    <xf numFmtId="0" fontId="6" fillId="0" borderId="6" xfId="0" applyFont="1" applyBorder="1"/>
    <xf numFmtId="0" fontId="9" fillId="2" borderId="9" xfId="0" applyFont="1" applyFill="1" applyBorder="1" applyAlignment="1">
      <alignment horizontal="left" vertical="top"/>
    </xf>
    <xf numFmtId="0" fontId="10" fillId="0" borderId="10" xfId="0" applyFont="1" applyFill="1" applyBorder="1" applyAlignment="1">
      <alignment vertical="top"/>
    </xf>
    <xf numFmtId="0" fontId="10" fillId="3" borderId="10" xfId="0" applyFont="1" applyFill="1" applyBorder="1" applyAlignment="1">
      <alignment vertical="top"/>
    </xf>
    <xf numFmtId="0" fontId="10" fillId="0" borderId="11" xfId="0" applyFont="1" applyFill="1" applyBorder="1" applyAlignment="1">
      <alignment vertical="top"/>
    </xf>
    <xf numFmtId="0" fontId="10" fillId="4" borderId="11" xfId="0" applyFont="1" applyFill="1" applyBorder="1" applyAlignment="1">
      <alignment vertical="top"/>
    </xf>
    <xf numFmtId="0" fontId="10" fillId="2" borderId="11" xfId="0" applyFont="1" applyFill="1" applyBorder="1" applyAlignment="1">
      <alignment vertical="top"/>
    </xf>
    <xf numFmtId="0" fontId="10" fillId="3" borderId="11" xfId="0" applyFont="1" applyFill="1" applyBorder="1" applyAlignment="1">
      <alignment vertical="top"/>
    </xf>
    <xf numFmtId="0" fontId="10" fillId="5" borderId="11" xfId="0" applyFont="1" applyFill="1" applyBorder="1" applyAlignment="1">
      <alignment vertical="top"/>
    </xf>
    <xf numFmtId="0" fontId="10" fillId="6" borderId="11" xfId="0" applyFont="1" applyFill="1" applyBorder="1" applyAlignment="1">
      <alignment vertical="top"/>
    </xf>
    <xf numFmtId="0" fontId="10" fillId="0" borderId="12" xfId="0" applyFont="1" applyFill="1" applyBorder="1" applyAlignment="1">
      <alignment vertical="top"/>
    </xf>
    <xf numFmtId="0" fontId="10" fillId="4" borderId="12" xfId="0" applyFont="1" applyFill="1" applyBorder="1" applyAlignment="1">
      <alignment vertical="top"/>
    </xf>
    <xf numFmtId="0" fontId="10" fillId="5" borderId="10" xfId="0" applyFont="1" applyFill="1" applyBorder="1" applyAlignment="1">
      <alignment vertical="top"/>
    </xf>
    <xf numFmtId="0" fontId="10" fillId="6" borderId="12" xfId="0" applyFont="1" applyFill="1" applyBorder="1" applyAlignment="1">
      <alignment vertical="top"/>
    </xf>
    <xf numFmtId="0" fontId="2" fillId="0" borderId="0" xfId="0" applyFont="1" applyFill="1"/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7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0" xfId="0" applyFont="1"/>
    <xf numFmtId="0" fontId="2" fillId="0" borderId="0" xfId="0" applyFont="1" applyBorder="1" applyAlignment="1"/>
    <xf numFmtId="0" fontId="0" fillId="9" borderId="11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0" fillId="0" borderId="11" xfId="0" applyFill="1" applyBorder="1"/>
    <xf numFmtId="0" fontId="0" fillId="9" borderId="9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/>
    <xf numFmtId="0" fontId="0" fillId="0" borderId="11" xfId="0" applyBorder="1"/>
    <xf numFmtId="0" fontId="10" fillId="3" borderId="17" xfId="0" applyFont="1" applyFill="1" applyBorder="1" applyAlignment="1">
      <alignment vertical="top"/>
    </xf>
    <xf numFmtId="0" fontId="0" fillId="0" borderId="18" xfId="0" applyBorder="1"/>
    <xf numFmtId="0" fontId="0" fillId="0" borderId="16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11" borderId="11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vertical="top"/>
    </xf>
    <xf numFmtId="0" fontId="3" fillId="7" borderId="1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vertical="top"/>
    </xf>
    <xf numFmtId="0" fontId="10" fillId="6" borderId="0" xfId="0" applyFont="1" applyFill="1" applyBorder="1" applyAlignment="1">
      <alignment vertical="top"/>
    </xf>
    <xf numFmtId="0" fontId="1" fillId="0" borderId="11" xfId="0" applyFont="1" applyBorder="1"/>
    <xf numFmtId="0" fontId="0" fillId="0" borderId="11" xfId="0" applyFont="1" applyBorder="1"/>
    <xf numFmtId="0" fontId="0" fillId="7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center"/>
    </xf>
    <xf numFmtId="0" fontId="0" fillId="14" borderId="11" xfId="0" applyFont="1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0" borderId="9" xfId="0" applyBorder="1"/>
    <xf numFmtId="0" fontId="0" fillId="0" borderId="20" xfId="0" applyBorder="1"/>
    <xf numFmtId="0" fontId="0" fillId="0" borderId="17" xfId="0" applyBorder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7" fillId="0" borderId="21" xfId="0" applyFont="1" applyBorder="1" applyAlignment="1">
      <alignment horizontal="left" wrapText="1" readingOrder="1"/>
    </xf>
    <xf numFmtId="0" fontId="18" fillId="0" borderId="0" xfId="0" applyFont="1"/>
    <xf numFmtId="0" fontId="0" fillId="18" borderId="9" xfId="0" applyFill="1" applyBorder="1"/>
    <xf numFmtId="0" fontId="14" fillId="24" borderId="20" xfId="0" applyFont="1" applyFill="1" applyBorder="1" applyAlignment="1">
      <alignment horizontal="right" wrapText="1" readingOrder="1"/>
    </xf>
    <xf numFmtId="0" fontId="0" fillId="18" borderId="20" xfId="0" applyFill="1" applyBorder="1"/>
    <xf numFmtId="0" fontId="0" fillId="20" borderId="20" xfId="0" applyFill="1" applyBorder="1"/>
    <xf numFmtId="0" fontId="0" fillId="19" borderId="20" xfId="0" applyFill="1" applyBorder="1"/>
    <xf numFmtId="0" fontId="0" fillId="21" borderId="20" xfId="0" applyFill="1" applyBorder="1"/>
    <xf numFmtId="0" fontId="0" fillId="21" borderId="17" xfId="0" applyFill="1" applyBorder="1"/>
    <xf numFmtId="0" fontId="6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7" fillId="0" borderId="25" xfId="0" applyFont="1" applyBorder="1"/>
    <xf numFmtId="0" fontId="0" fillId="0" borderId="26" xfId="0" applyBorder="1"/>
    <xf numFmtId="0" fontId="0" fillId="0" borderId="4" xfId="0" applyFont="1" applyBorder="1" applyAlignment="1">
      <alignment horizontal="right"/>
    </xf>
    <xf numFmtId="164" fontId="0" fillId="0" borderId="4" xfId="0" applyNumberFormat="1" applyBorder="1"/>
    <xf numFmtId="0" fontId="7" fillId="0" borderId="27" xfId="0" applyFont="1" applyBorder="1"/>
    <xf numFmtId="0" fontId="0" fillId="0" borderId="28" xfId="0" applyBorder="1"/>
    <xf numFmtId="0" fontId="0" fillId="0" borderId="6" xfId="0" applyFont="1" applyBorder="1" applyAlignment="1">
      <alignment horizontal="right"/>
    </xf>
    <xf numFmtId="164" fontId="0" fillId="0" borderId="6" xfId="0" applyNumberFormat="1" applyBorder="1"/>
    <xf numFmtId="0" fontId="6" fillId="0" borderId="31" xfId="0" applyFont="1" applyBorder="1"/>
    <xf numFmtId="0" fontId="0" fillId="0" borderId="32" xfId="0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20" xfId="0" applyNumberFormat="1" applyBorder="1"/>
    <xf numFmtId="0" fontId="6" fillId="0" borderId="27" xfId="0" applyFont="1" applyBorder="1"/>
    <xf numFmtId="164" fontId="0" fillId="0" borderId="17" xfId="0" applyNumberFormat="1" applyBorder="1"/>
    <xf numFmtId="0" fontId="6" fillId="0" borderId="35" xfId="0" applyFont="1" applyBorder="1"/>
    <xf numFmtId="0" fontId="0" fillId="0" borderId="36" xfId="0" applyBorder="1"/>
    <xf numFmtId="0" fontId="0" fillId="0" borderId="4" xfId="0" applyBorder="1"/>
    <xf numFmtId="0" fontId="0" fillId="0" borderId="6" xfId="0" applyBorder="1"/>
    <xf numFmtId="0" fontId="4" fillId="0" borderId="22" xfId="0" applyFont="1" applyBorder="1"/>
    <xf numFmtId="0" fontId="5" fillId="0" borderId="25" xfId="0" applyFont="1" applyBorder="1"/>
    <xf numFmtId="0" fontId="5" fillId="0" borderId="27" xfId="0" applyFont="1" applyBorder="1"/>
    <xf numFmtId="0" fontId="4" fillId="0" borderId="31" xfId="0" applyFont="1" applyBorder="1"/>
    <xf numFmtId="0" fontId="4" fillId="0" borderId="27" xfId="0" applyFont="1" applyBorder="1"/>
    <xf numFmtId="0" fontId="4" fillId="0" borderId="25" xfId="0" applyFont="1" applyBorder="1"/>
    <xf numFmtId="0" fontId="4" fillId="0" borderId="35" xfId="0" applyFont="1" applyBorder="1"/>
    <xf numFmtId="0" fontId="0" fillId="0" borderId="22" xfId="0" applyBorder="1"/>
    <xf numFmtId="0" fontId="14" fillId="0" borderId="9" xfId="0" applyFont="1" applyBorder="1"/>
    <xf numFmtId="0" fontId="0" fillId="0" borderId="35" xfId="0" applyBorder="1"/>
    <xf numFmtId="0" fontId="0" fillId="0" borderId="31" xfId="0" applyBorder="1"/>
    <xf numFmtId="0" fontId="0" fillId="0" borderId="27" xfId="0" applyBorder="1"/>
    <xf numFmtId="0" fontId="0" fillId="0" borderId="0" xfId="0" applyFont="1" applyBorder="1"/>
    <xf numFmtId="0" fontId="15" fillId="0" borderId="39" xfId="0" applyFont="1" applyBorder="1" applyAlignment="1">
      <alignment horizontal="right" wrapText="1" readingOrder="1"/>
    </xf>
    <xf numFmtId="0" fontId="15" fillId="0" borderId="0" xfId="0" applyFont="1" applyBorder="1" applyAlignment="1">
      <alignment horizontal="right" wrapText="1" readingOrder="1"/>
    </xf>
    <xf numFmtId="0" fontId="15" fillId="0" borderId="21" xfId="0" applyFont="1" applyBorder="1" applyAlignment="1">
      <alignment horizontal="right" wrapText="1" readingOrder="1"/>
    </xf>
    <xf numFmtId="0" fontId="17" fillId="0" borderId="0" xfId="0" applyFont="1" applyBorder="1" applyAlignment="1">
      <alignment horizontal="left" wrapText="1" readingOrder="1"/>
    </xf>
    <xf numFmtId="0" fontId="16" fillId="0" borderId="9" xfId="0" applyFont="1" applyBorder="1" applyAlignment="1">
      <alignment horizontal="right" wrapText="1" readingOrder="1"/>
    </xf>
    <xf numFmtId="0" fontId="15" fillId="0" borderId="20" xfId="0" applyFont="1" applyBorder="1" applyAlignment="1">
      <alignment horizontal="right" wrapText="1" readingOrder="1"/>
    </xf>
    <xf numFmtId="0" fontId="16" fillId="0" borderId="20" xfId="0" applyFont="1" applyBorder="1" applyAlignment="1">
      <alignment horizontal="right" wrapText="1" readingOrder="1"/>
    </xf>
    <xf numFmtId="0" fontId="16" fillId="0" borderId="17" xfId="0" applyFont="1" applyBorder="1" applyAlignment="1">
      <alignment horizontal="right" wrapText="1" readingOrder="1"/>
    </xf>
    <xf numFmtId="0" fontId="19" fillId="0" borderId="0" xfId="0" applyFont="1" applyBorder="1"/>
    <xf numFmtId="0" fontId="0" fillId="6" borderId="9" xfId="0" applyFill="1" applyBorder="1"/>
    <xf numFmtId="0" fontId="0" fillId="6" borderId="20" xfId="0" applyFill="1" applyBorder="1"/>
    <xf numFmtId="0" fontId="0" fillId="6" borderId="0" xfId="0" applyFill="1"/>
    <xf numFmtId="0" fontId="0" fillId="27" borderId="20" xfId="0" applyFill="1" applyBorder="1"/>
    <xf numFmtId="0" fontId="0" fillId="27" borderId="17" xfId="0" applyFill="1" applyBorder="1"/>
    <xf numFmtId="0" fontId="0" fillId="27" borderId="0" xfId="0" applyFill="1"/>
    <xf numFmtId="0" fontId="0" fillId="5" borderId="9" xfId="0" applyFill="1" applyBorder="1"/>
    <xf numFmtId="164" fontId="0" fillId="5" borderId="1" xfId="0" applyNumberFormat="1" applyFill="1" applyBorder="1"/>
    <xf numFmtId="164" fontId="0" fillId="5" borderId="9" xfId="0" applyNumberFormat="1" applyFill="1" applyBorder="1"/>
    <xf numFmtId="0" fontId="0" fillId="5" borderId="3" xfId="0" applyFill="1" applyBorder="1"/>
    <xf numFmtId="0" fontId="0" fillId="5" borderId="20" xfId="0" applyFill="1" applyBorder="1"/>
    <xf numFmtId="164" fontId="0" fillId="5" borderId="4" xfId="0" applyNumberFormat="1" applyFill="1" applyBorder="1"/>
    <xf numFmtId="164" fontId="0" fillId="5" borderId="20" xfId="0" applyNumberFormat="1" applyFill="1" applyBorder="1"/>
    <xf numFmtId="0" fontId="0" fillId="5" borderId="5" xfId="0" applyFill="1" applyBorder="1"/>
    <xf numFmtId="0" fontId="0" fillId="5" borderId="17" xfId="0" applyFill="1" applyBorder="1"/>
    <xf numFmtId="164" fontId="0" fillId="5" borderId="17" xfId="0" applyNumberFormat="1" applyFill="1" applyBorder="1"/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6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 vertical="center" wrapText="1"/>
    </xf>
    <xf numFmtId="0" fontId="0" fillId="22" borderId="4" xfId="0" applyFont="1" applyFill="1" applyBorder="1" applyAlignment="1">
      <alignment horizontal="center" vertical="center" wrapText="1"/>
    </xf>
    <xf numFmtId="0" fontId="0" fillId="22" borderId="5" xfId="0" applyFont="1" applyFill="1" applyBorder="1" applyAlignment="1">
      <alignment horizontal="center" vertical="center" wrapText="1"/>
    </xf>
    <xf numFmtId="0" fontId="0" fillId="22" borderId="29" xfId="0" applyFont="1" applyFill="1" applyBorder="1" applyAlignment="1">
      <alignment horizontal="center" vertical="center" wrapText="1"/>
    </xf>
    <xf numFmtId="0" fontId="0" fillId="22" borderId="30" xfId="0" applyFont="1" applyFill="1" applyBorder="1" applyAlignment="1">
      <alignment horizontal="center" vertical="center" wrapText="1"/>
    </xf>
    <xf numFmtId="164" fontId="0" fillId="26" borderId="9" xfId="0" applyNumberFormat="1" applyFont="1" applyFill="1" applyBorder="1" applyAlignment="1">
      <alignment horizontal="center" vertical="center"/>
    </xf>
    <xf numFmtId="164" fontId="0" fillId="26" borderId="20" xfId="0" applyNumberFormat="1" applyFont="1" applyFill="1" applyBorder="1" applyAlignment="1">
      <alignment horizontal="center" vertical="center"/>
    </xf>
    <xf numFmtId="164" fontId="0" fillId="26" borderId="17" xfId="0" applyNumberFormat="1" applyFont="1" applyFill="1" applyBorder="1" applyAlignment="1">
      <alignment horizontal="center" vertical="center"/>
    </xf>
    <xf numFmtId="0" fontId="0" fillId="22" borderId="33" xfId="0" applyFont="1" applyFill="1" applyBorder="1" applyAlignment="1">
      <alignment horizontal="center" vertical="center" wrapText="1"/>
    </xf>
    <xf numFmtId="0" fontId="0" fillId="22" borderId="34" xfId="0" applyFont="1" applyFill="1" applyBorder="1" applyAlignment="1">
      <alignment horizontal="center" vertical="center" wrapText="1"/>
    </xf>
    <xf numFmtId="0" fontId="0" fillId="22" borderId="6" xfId="0" applyFont="1" applyFill="1" applyBorder="1" applyAlignment="1">
      <alignment horizontal="center" vertical="center" wrapText="1"/>
    </xf>
    <xf numFmtId="0" fontId="0" fillId="22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8" fillId="25" borderId="1" xfId="0" applyFont="1" applyFill="1" applyBorder="1" applyAlignment="1">
      <alignment horizontal="center"/>
    </xf>
    <xf numFmtId="0" fontId="8" fillId="25" borderId="3" xfId="0" applyFont="1" applyFill="1" applyBorder="1" applyAlignment="1">
      <alignment horizontal="center"/>
    </xf>
    <xf numFmtId="0" fontId="8" fillId="25" borderId="6" xfId="0" applyFont="1" applyFill="1" applyBorder="1" applyAlignment="1">
      <alignment horizontal="center"/>
    </xf>
    <xf numFmtId="0" fontId="8" fillId="25" borderId="8" xfId="0" applyFont="1" applyFill="1" applyBorder="1" applyAlignment="1">
      <alignment horizontal="center"/>
    </xf>
    <xf numFmtId="0" fontId="0" fillId="21" borderId="2" xfId="0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0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0" fillId="21" borderId="7" xfId="0" applyFont="1" applyFill="1" applyBorder="1" applyAlignment="1">
      <alignment horizontal="center" vertical="center" wrapText="1"/>
    </xf>
    <xf numFmtId="0" fontId="0" fillId="21" borderId="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22" borderId="2" xfId="0" applyFont="1" applyFill="1" applyBorder="1" applyAlignment="1">
      <alignment horizontal="center" vertical="center" wrapText="1"/>
    </xf>
    <xf numFmtId="0" fontId="0" fillId="22" borderId="0" xfId="0" applyFont="1" applyFill="1" applyBorder="1" applyAlignment="1">
      <alignment horizontal="center" vertical="center" wrapText="1"/>
    </xf>
    <xf numFmtId="0" fontId="0" fillId="22" borderId="37" xfId="0" applyFont="1" applyFill="1" applyBorder="1" applyAlignment="1">
      <alignment horizontal="center" vertical="center" wrapText="1"/>
    </xf>
    <xf numFmtId="0" fontId="0" fillId="22" borderId="38" xfId="0" applyFont="1" applyFill="1" applyBorder="1" applyAlignment="1">
      <alignment horizontal="center" vertical="center" wrapText="1"/>
    </xf>
    <xf numFmtId="0" fontId="0" fillId="22" borderId="7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164" fontId="0" fillId="5" borderId="9" xfId="0" applyNumberFormat="1" applyFont="1" applyFill="1" applyBorder="1" applyAlignment="1">
      <alignment horizontal="center" vertical="center"/>
    </xf>
    <xf numFmtId="164" fontId="0" fillId="5" borderId="20" xfId="0" applyNumberFormat="1" applyFont="1" applyFill="1" applyBorder="1" applyAlignment="1">
      <alignment horizontal="center" vertical="center"/>
    </xf>
    <xf numFmtId="164" fontId="0" fillId="5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tyles" Target="style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Glucose!$Q$73:$Q$76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Glucose!$R$73:$R$76</c:f>
              <c:numCache>
                <c:formatCode>0.000</c:formatCode>
                <c:ptCount val="4"/>
                <c:pt idx="0">
                  <c:v>9.5191249999999989</c:v>
                </c:pt>
                <c:pt idx="1">
                  <c:v>8.6404999999999994</c:v>
                </c:pt>
                <c:pt idx="2">
                  <c:v>7.6394999999999991</c:v>
                </c:pt>
                <c:pt idx="3">
                  <c:v>6.1792499999999997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D-E541-9475-3E2FAA3FCC2D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Glucose!$Q$65:$Q$68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Glucose!$R$65:$R$68</c:f>
              <c:numCache>
                <c:formatCode>0.000</c:formatCode>
                <c:ptCount val="4"/>
                <c:pt idx="0" formatCode="General">
                  <c:v>5.7694999999999999</c:v>
                </c:pt>
                <c:pt idx="1">
                  <c:v>4.588375000000001</c:v>
                </c:pt>
                <c:pt idx="2">
                  <c:v>3.3109999999999999</c:v>
                </c:pt>
                <c:pt idx="3">
                  <c:v>2.0423333333333336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D-E541-9475-3E2FAA3F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mM</c:v>
          </c:tx>
          <c:errBars>
            <c:errDir val="y"/>
            <c:errBarType val="both"/>
            <c:errValType val="cust"/>
            <c:noEndCap val="0"/>
            <c:plus>
              <c:numRef>
                <c:f>Summary_doseA_B!$H$14:$H$18</c:f>
                <c:numCache>
                  <c:formatCode>General</c:formatCode>
                  <c:ptCount val="5"/>
                  <c:pt idx="0">
                    <c:v>0.919875</c:v>
                  </c:pt>
                  <c:pt idx="1">
                    <c:v>1.0919700000000001</c:v>
                  </c:pt>
                  <c:pt idx="2">
                    <c:v>0.76345499999999999</c:v>
                  </c:pt>
                  <c:pt idx="3">
                    <c:v>0.69002999999999992</c:v>
                  </c:pt>
                  <c:pt idx="4">
                    <c:v>0.33451510000000001</c:v>
                  </c:pt>
                </c:numCache>
              </c:numRef>
            </c:plus>
            <c:minus>
              <c:numRef>
                <c:f>Summary_doseA_B!$H$14:$H$18</c:f>
                <c:numCache>
                  <c:formatCode>General</c:formatCode>
                  <c:ptCount val="5"/>
                  <c:pt idx="0">
                    <c:v>0.919875</c:v>
                  </c:pt>
                  <c:pt idx="1">
                    <c:v>1.0919700000000001</c:v>
                  </c:pt>
                  <c:pt idx="2">
                    <c:v>0.76345499999999999</c:v>
                  </c:pt>
                  <c:pt idx="3">
                    <c:v>0.69002999999999992</c:v>
                  </c:pt>
                  <c:pt idx="4">
                    <c:v>0.33451510000000001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Summary_doseA_B!$D$14:$D$18</c:f>
              <c:numCache>
                <c:formatCode>General</c:formatCode>
                <c:ptCount val="5"/>
                <c:pt idx="0">
                  <c:v>10.220833333333333</c:v>
                </c:pt>
                <c:pt idx="1">
                  <c:v>12.133000000000001</c:v>
                </c:pt>
                <c:pt idx="2">
                  <c:v>8.4828333333333337</c:v>
                </c:pt>
                <c:pt idx="3">
                  <c:v>7.6669999999999998</c:v>
                </c:pt>
                <c:pt idx="4">
                  <c:v>6.5541666666666671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D24F-AA97-1E45D70AFA45}"/>
            </c:ext>
          </c:extLst>
        </c:ser>
        <c:ser>
          <c:idx val="1"/>
          <c:order val="1"/>
          <c:tx>
            <c:v>5.5 mM</c:v>
          </c:tx>
          <c:errBars>
            <c:errDir val="y"/>
            <c:errBarType val="both"/>
            <c:errValType val="cust"/>
            <c:noEndCap val="0"/>
            <c:plus>
              <c:numRef>
                <c:f>Summary_doseA_B!$H$4:$H$8</c:f>
                <c:numCache>
                  <c:formatCode>General</c:formatCode>
                  <c:ptCount val="5"/>
                  <c:pt idx="0">
                    <c:v>0.90865499999999999</c:v>
                  </c:pt>
                  <c:pt idx="1">
                    <c:v>0.63829651799999998</c:v>
                  </c:pt>
                  <c:pt idx="2">
                    <c:v>0.68672999999999995</c:v>
                  </c:pt>
                  <c:pt idx="3">
                    <c:v>0.61924500000000005</c:v>
                  </c:pt>
                  <c:pt idx="4">
                    <c:v>0.37113417300000001</c:v>
                  </c:pt>
                </c:numCache>
              </c:numRef>
            </c:plus>
            <c:minus>
              <c:numRef>
                <c:f>Summary_doseA_B!$H$4:$H$8</c:f>
                <c:numCache>
                  <c:formatCode>General</c:formatCode>
                  <c:ptCount val="5"/>
                  <c:pt idx="0">
                    <c:v>0.90865499999999999</c:v>
                  </c:pt>
                  <c:pt idx="1">
                    <c:v>0.63829651799999998</c:v>
                  </c:pt>
                  <c:pt idx="2">
                    <c:v>0.68672999999999995</c:v>
                  </c:pt>
                  <c:pt idx="3">
                    <c:v>0.61924500000000005</c:v>
                  </c:pt>
                  <c:pt idx="4">
                    <c:v>0.37113417300000001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Summary_doseA_B!$D$4:$D$8</c:f>
              <c:numCache>
                <c:formatCode>General</c:formatCode>
                <c:ptCount val="5"/>
                <c:pt idx="0">
                  <c:v>10.096166666666667</c:v>
                </c:pt>
                <c:pt idx="1">
                  <c:v>9.7551670000000001</c:v>
                </c:pt>
                <c:pt idx="2">
                  <c:v>7.6303333333333327</c:v>
                </c:pt>
                <c:pt idx="3">
                  <c:v>6.8805000000000005</c:v>
                </c:pt>
                <c:pt idx="4">
                  <c:v>5.4303333333333335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6-D24F-AA97-1E45D70A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B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11 mM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Summary_doseA_B!$H$19:$H$23</c:f>
                <c:numCache>
                  <c:formatCode>General</c:formatCode>
                  <c:ptCount val="5"/>
                  <c:pt idx="0">
                    <c:v>0.65287434300000002</c:v>
                  </c:pt>
                  <c:pt idx="1">
                    <c:v>0.83374499999999985</c:v>
                  </c:pt>
                  <c:pt idx="2">
                    <c:v>0.71857499999999996</c:v>
                  </c:pt>
                  <c:pt idx="3">
                    <c:v>0.71824499999999991</c:v>
                  </c:pt>
                  <c:pt idx="4">
                    <c:v>0.57733499999999993</c:v>
                  </c:pt>
                </c:numCache>
              </c:numRef>
            </c:plus>
            <c:minus>
              <c:numRef>
                <c:f>Summary_doseA_B!$H$19:$H$23</c:f>
                <c:numCache>
                  <c:formatCode>General</c:formatCode>
                  <c:ptCount val="5"/>
                  <c:pt idx="0">
                    <c:v>0.65287434300000002</c:v>
                  </c:pt>
                  <c:pt idx="1">
                    <c:v>0.83374499999999985</c:v>
                  </c:pt>
                  <c:pt idx="2">
                    <c:v>0.71857499999999996</c:v>
                  </c:pt>
                  <c:pt idx="3">
                    <c:v>0.71824499999999991</c:v>
                  </c:pt>
                  <c:pt idx="4">
                    <c:v>0.57733499999999993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Summary_doseA_B!$D$19:$D$23</c:f>
              <c:numCache>
                <c:formatCode>General</c:formatCode>
                <c:ptCount val="5"/>
                <c:pt idx="0">
                  <c:v>11.166833333333335</c:v>
                </c:pt>
                <c:pt idx="1">
                  <c:v>9.2638333333333325</c:v>
                </c:pt>
                <c:pt idx="2">
                  <c:v>7.9841666666666669</c:v>
                </c:pt>
                <c:pt idx="3">
                  <c:v>7.9804999999999993</c:v>
                </c:pt>
                <c:pt idx="4">
                  <c:v>6.4148333333333332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8447-B8EF-739B2667A41B}"/>
            </c:ext>
          </c:extLst>
        </c:ser>
        <c:ser>
          <c:idx val="3"/>
          <c:order val="1"/>
          <c:tx>
            <c:v>5.5 mM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Summary_doseA_B!$H$9:$H$13</c:f>
                <c:numCache>
                  <c:formatCode>General</c:formatCode>
                  <c:ptCount val="5"/>
                  <c:pt idx="0">
                    <c:v>0.89974500000000002</c:v>
                  </c:pt>
                  <c:pt idx="1">
                    <c:v>0.520849538</c:v>
                  </c:pt>
                  <c:pt idx="2">
                    <c:v>0.72731999999999997</c:v>
                  </c:pt>
                  <c:pt idx="3">
                    <c:v>0.63739499999999993</c:v>
                  </c:pt>
                  <c:pt idx="4">
                    <c:v>0.43871734299999998</c:v>
                  </c:pt>
                </c:numCache>
              </c:numRef>
            </c:plus>
            <c:minus>
              <c:numRef>
                <c:f>Summary_doseA_B!$H$9:$H$13</c:f>
                <c:numCache>
                  <c:formatCode>General</c:formatCode>
                  <c:ptCount val="5"/>
                  <c:pt idx="0">
                    <c:v>0.89974500000000002</c:v>
                  </c:pt>
                  <c:pt idx="1">
                    <c:v>0.520849538</c:v>
                  </c:pt>
                  <c:pt idx="2">
                    <c:v>0.72731999999999997</c:v>
                  </c:pt>
                  <c:pt idx="3">
                    <c:v>0.63739499999999993</c:v>
                  </c:pt>
                  <c:pt idx="4">
                    <c:v>0.43871734299999998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Summary_doseA_B!$D$9:$D$13</c:f>
              <c:numCache>
                <c:formatCode>General</c:formatCode>
                <c:ptCount val="5"/>
                <c:pt idx="0">
                  <c:v>9.9971666666666668</c:v>
                </c:pt>
                <c:pt idx="1">
                  <c:v>10.099833333333301</c:v>
                </c:pt>
                <c:pt idx="2">
                  <c:v>8.0813333333333333</c:v>
                </c:pt>
                <c:pt idx="3">
                  <c:v>7.0821666666666667</c:v>
                </c:pt>
                <c:pt idx="4">
                  <c:v>6.3836666666666666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B-8447-B8EF-739B2667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'Corrected data manuscript'!$T$73:$T$76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'Corrected data manuscript'!$T$73:$T$76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'Corrected data manuscript'!$Q$73:$Q$76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'Corrected data manuscript'!$R$73:$R$76</c:f>
              <c:numCache>
                <c:formatCode>0.000</c:formatCode>
                <c:ptCount val="4"/>
                <c:pt idx="0">
                  <c:v>9.5191249999999989</c:v>
                </c:pt>
                <c:pt idx="1">
                  <c:v>8.6404999999999994</c:v>
                </c:pt>
                <c:pt idx="2">
                  <c:v>7.6394999999999991</c:v>
                </c:pt>
                <c:pt idx="3">
                  <c:v>6.1792499999999997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3-7D46-9DAB-6BA13C7F28C6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'Corrected data manuscript'!$T$69:$T$72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'Corrected data manuscript'!$T$69:$T$72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'Corrected data manuscript'!$Q$65:$Q$68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'Corrected data manuscript'!$R$65:$R$68</c:f>
              <c:numCache>
                <c:formatCode>0.000</c:formatCode>
                <c:ptCount val="4"/>
                <c:pt idx="0" formatCode="General">
                  <c:v>5.7694999999999999</c:v>
                </c:pt>
                <c:pt idx="1">
                  <c:v>4.588375000000001</c:v>
                </c:pt>
                <c:pt idx="2">
                  <c:v>3.3109999999999999</c:v>
                </c:pt>
                <c:pt idx="3">
                  <c:v>2.0423333333333336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3-7D46-9DAB-6BA13C7F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7-9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'Corrected data manuscript'!$T$77:$T$80</c:f>
                <c:numCache>
                  <c:formatCode>General</c:formatCode>
                  <c:ptCount val="4"/>
                  <c:pt idx="0">
                    <c:v>0.70295544251870534</c:v>
                  </c:pt>
                  <c:pt idx="1">
                    <c:v>7.2284557767663501E-2</c:v>
                  </c:pt>
                  <c:pt idx="2">
                    <c:v>0.10446079308365738</c:v>
                  </c:pt>
                  <c:pt idx="3">
                    <c:v>0.12795382874954001</c:v>
                  </c:pt>
                </c:numCache>
              </c:numRef>
            </c:plus>
            <c:minus>
              <c:numRef>
                <c:f>'Corrected data manuscript'!$T$77:$T$80</c:f>
                <c:numCache>
                  <c:formatCode>General</c:formatCode>
                  <c:ptCount val="4"/>
                  <c:pt idx="0">
                    <c:v>0.70295544251870534</c:v>
                  </c:pt>
                  <c:pt idx="1">
                    <c:v>7.2284557767663501E-2</c:v>
                  </c:pt>
                  <c:pt idx="2">
                    <c:v>0.10446079308365738</c:v>
                  </c:pt>
                  <c:pt idx="3">
                    <c:v>0.12795382874954001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'Corrected data manuscript'!$Q$73:$Q$76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'Corrected data manuscript'!$R$77:$R$80</c:f>
              <c:numCache>
                <c:formatCode>0.000</c:formatCode>
                <c:ptCount val="4"/>
                <c:pt idx="0">
                  <c:v>10.85975</c:v>
                </c:pt>
                <c:pt idx="1">
                  <c:v>9.593375</c:v>
                </c:pt>
                <c:pt idx="2">
                  <c:v>9.1506249999999998</c:v>
                </c:pt>
                <c:pt idx="3">
                  <c:v>8.5786250000000006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5-5745-94C6-EE7E7C2DA36A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'Corrected data manuscript'!$T$65:$T$68</c:f>
                <c:numCache>
                  <c:formatCode>General</c:formatCode>
                  <c:ptCount val="4"/>
                  <c:pt idx="0">
                    <c:v>6.5999999999999837E-2</c:v>
                  </c:pt>
                  <c:pt idx="1">
                    <c:v>5.9971651289032687E-2</c:v>
                  </c:pt>
                  <c:pt idx="2">
                    <c:v>0.18398301552045501</c:v>
                  </c:pt>
                  <c:pt idx="3">
                    <c:v>0.18926003569457245</c:v>
                  </c:pt>
                </c:numCache>
              </c:numRef>
            </c:plus>
            <c:minus>
              <c:numRef>
                <c:f>'Corrected data manuscript'!$T$65:$T$68</c:f>
                <c:numCache>
                  <c:formatCode>General</c:formatCode>
                  <c:ptCount val="4"/>
                  <c:pt idx="0">
                    <c:v>6.5999999999999837E-2</c:v>
                  </c:pt>
                  <c:pt idx="1">
                    <c:v>5.9971651289032687E-2</c:v>
                  </c:pt>
                  <c:pt idx="2">
                    <c:v>0.18398301552045501</c:v>
                  </c:pt>
                  <c:pt idx="3">
                    <c:v>0.18926003569457245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'Corrected data manuscript'!$Q$65:$Q$68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'Corrected data manuscript'!$R$69:$R$72</c:f>
              <c:numCache>
                <c:formatCode>0.000</c:formatCode>
                <c:ptCount val="4"/>
                <c:pt idx="0">
                  <c:v>5.1846666666666659</c:v>
                </c:pt>
                <c:pt idx="1">
                  <c:v>4.9087499999999995</c:v>
                </c:pt>
                <c:pt idx="2">
                  <c:v>4.4893749999999999</c:v>
                </c:pt>
                <c:pt idx="3">
                  <c:v>3.6740000000000004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5-5745-94C6-EE7E7C2D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Glucose,</a:t>
            </a:r>
            <a:r>
              <a:rPr lang="en-US" baseline="0"/>
              <a:t> </a:t>
            </a:r>
            <a:r>
              <a:rPr lang="en-US"/>
              <a:t>Days 7-9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Glucose!$T$77:$T$80</c:f>
                <c:numCache>
                  <c:formatCode>General</c:formatCode>
                  <c:ptCount val="4"/>
                  <c:pt idx="0">
                    <c:v>0.70295544251870534</c:v>
                  </c:pt>
                  <c:pt idx="1">
                    <c:v>7.2284557767663501E-2</c:v>
                  </c:pt>
                  <c:pt idx="2">
                    <c:v>0.10446079308365738</c:v>
                  </c:pt>
                  <c:pt idx="3">
                    <c:v>0.12795382874954001</c:v>
                  </c:pt>
                </c:numCache>
              </c:numRef>
            </c:plus>
            <c:minus>
              <c:numRef>
                <c:f>Glucose!$T$77:$T$80</c:f>
                <c:numCache>
                  <c:formatCode>General</c:formatCode>
                  <c:ptCount val="4"/>
                  <c:pt idx="0">
                    <c:v>0.70295544251870534</c:v>
                  </c:pt>
                  <c:pt idx="1">
                    <c:v>7.2284557767663501E-2</c:v>
                  </c:pt>
                  <c:pt idx="2">
                    <c:v>0.10446079308365738</c:v>
                  </c:pt>
                  <c:pt idx="3">
                    <c:v>0.12795382874954001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Glucose!$Q$73:$Q$76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Glucose!$R$77:$R$80</c:f>
              <c:numCache>
                <c:formatCode>0.000</c:formatCode>
                <c:ptCount val="4"/>
                <c:pt idx="0">
                  <c:v>10.85975</c:v>
                </c:pt>
                <c:pt idx="1">
                  <c:v>9.593375</c:v>
                </c:pt>
                <c:pt idx="2">
                  <c:v>9.1506249999999998</c:v>
                </c:pt>
                <c:pt idx="3">
                  <c:v>8.5786250000000006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8-2049-A2CB-95E5473876A5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Glucose!$T$65:$T$68</c:f>
                <c:numCache>
                  <c:formatCode>General</c:formatCode>
                  <c:ptCount val="4"/>
                  <c:pt idx="0">
                    <c:v>6.5999999999999837E-2</c:v>
                  </c:pt>
                  <c:pt idx="1">
                    <c:v>5.9971651289032687E-2</c:v>
                  </c:pt>
                  <c:pt idx="2">
                    <c:v>0.18398301552045501</c:v>
                  </c:pt>
                  <c:pt idx="3">
                    <c:v>0.18926003569457245</c:v>
                  </c:pt>
                </c:numCache>
              </c:numRef>
            </c:plus>
            <c:minus>
              <c:numRef>
                <c:f>Glucose!$T$65:$T$68</c:f>
                <c:numCache>
                  <c:formatCode>General</c:formatCode>
                  <c:ptCount val="4"/>
                  <c:pt idx="0">
                    <c:v>6.5999999999999837E-2</c:v>
                  </c:pt>
                  <c:pt idx="1">
                    <c:v>5.9971651289032687E-2</c:v>
                  </c:pt>
                  <c:pt idx="2">
                    <c:v>0.18398301552045501</c:v>
                  </c:pt>
                  <c:pt idx="3">
                    <c:v>0.18926003569457245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Glucose!$Q$65:$Q$68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Glucose!$R$69:$R$72</c:f>
              <c:numCache>
                <c:formatCode>0.000</c:formatCode>
                <c:ptCount val="4"/>
                <c:pt idx="0">
                  <c:v>5.1846666666666659</c:v>
                </c:pt>
                <c:pt idx="1">
                  <c:v>4.9087499999999995</c:v>
                </c:pt>
                <c:pt idx="2">
                  <c:v>4.4893749999999999</c:v>
                </c:pt>
                <c:pt idx="3">
                  <c:v>3.6740000000000004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8-2049-A2CB-95E54738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'Insulin_Plate 1'!$S$62:$S$65</c:f>
                <c:numCache>
                  <c:formatCode>General</c:formatCode>
                  <c:ptCount val="4"/>
                  <c:pt idx="0">
                    <c:v>13.623776290612918</c:v>
                  </c:pt>
                  <c:pt idx="1">
                    <c:v>41.232657036019418</c:v>
                  </c:pt>
                  <c:pt idx="2">
                    <c:v>22.736819201370992</c:v>
                  </c:pt>
                  <c:pt idx="3">
                    <c:v>14.897465301044789</c:v>
                  </c:pt>
                </c:numCache>
              </c:numRef>
            </c:plus>
            <c:minus>
              <c:numRef>
                <c:f>'Insulin_Plate 1'!$S$62:$S$65</c:f>
                <c:numCache>
                  <c:formatCode>General</c:formatCode>
                  <c:ptCount val="4"/>
                  <c:pt idx="0">
                    <c:v>13.623776290612918</c:v>
                  </c:pt>
                  <c:pt idx="1">
                    <c:v>41.232657036019418</c:v>
                  </c:pt>
                  <c:pt idx="2">
                    <c:v>22.736819201370992</c:v>
                  </c:pt>
                  <c:pt idx="3">
                    <c:v>14.897465301044789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1'!$P$70:$P$73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1'!$Q$70:$Q$73</c:f>
              <c:numCache>
                <c:formatCode>0.000</c:formatCode>
                <c:ptCount val="4"/>
                <c:pt idx="0">
                  <c:v>131.102</c:v>
                </c:pt>
                <c:pt idx="1">
                  <c:v>537.25</c:v>
                </c:pt>
                <c:pt idx="2">
                  <c:v>1028.625</c:v>
                </c:pt>
                <c:pt idx="3">
                  <c:v>1037.26875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4-D841-B162-12AC203AC6BE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'Insulin_Plate 1'!$S$62:$S$65</c:f>
                <c:numCache>
                  <c:formatCode>General</c:formatCode>
                  <c:ptCount val="4"/>
                  <c:pt idx="0">
                    <c:v>13.623776290612918</c:v>
                  </c:pt>
                  <c:pt idx="1">
                    <c:v>41.232657036019418</c:v>
                  </c:pt>
                  <c:pt idx="2">
                    <c:v>22.736819201370992</c:v>
                  </c:pt>
                  <c:pt idx="3">
                    <c:v>14.897465301044789</c:v>
                  </c:pt>
                </c:numCache>
              </c:numRef>
            </c:plus>
            <c:minus>
              <c:numRef>
                <c:f>'Insulin_Plate 1'!$S$62:$S$65</c:f>
                <c:numCache>
                  <c:formatCode>General</c:formatCode>
                  <c:ptCount val="4"/>
                  <c:pt idx="0">
                    <c:v>13.623776290612918</c:v>
                  </c:pt>
                  <c:pt idx="1">
                    <c:v>41.232657036019418</c:v>
                  </c:pt>
                  <c:pt idx="2">
                    <c:v>22.736819201370992</c:v>
                  </c:pt>
                  <c:pt idx="3">
                    <c:v>14.897465301044789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1'!$P$62:$P$65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1'!$Q$62:$Q$65</c:f>
              <c:numCache>
                <c:formatCode>General</c:formatCode>
                <c:ptCount val="4"/>
                <c:pt idx="0">
                  <c:v>47.729500000000002</c:v>
                </c:pt>
                <c:pt idx="1">
                  <c:v>116.59749999999998</c:v>
                </c:pt>
                <c:pt idx="2" formatCode="0.000">
                  <c:v>87.336250000000007</c:v>
                </c:pt>
                <c:pt idx="3" formatCode="0.000">
                  <c:v>64.223749999999995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4-D841-B162-12AC203A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A-3845-B4C0-870992119ED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FA-3845-B4C0-870992119ED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1'!$P$70:$P$73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1'!$Q$74:$Q$77</c:f>
              <c:numCache>
                <c:formatCode>0.000</c:formatCode>
                <c:ptCount val="4"/>
                <c:pt idx="0">
                  <c:v>9.5385000000000009</c:v>
                </c:pt>
                <c:pt idx="1">
                  <c:v>45.728124999999999</c:v>
                </c:pt>
                <c:pt idx="2">
                  <c:v>71.828125</c:v>
                </c:pt>
                <c:pt idx="3">
                  <c:v>74.418749999999989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A-3845-B4C0-870992119ED3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1'!$P$62:$P$65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1'!$Q$66:$Q$69</c:f>
              <c:numCache>
                <c:formatCode>General</c:formatCode>
                <c:ptCount val="4"/>
                <c:pt idx="0">
                  <c:v>9.3759999999999994</c:v>
                </c:pt>
                <c:pt idx="1">
                  <c:v>19.765000000000001</c:v>
                </c:pt>
                <c:pt idx="2">
                  <c:v>19.6675</c:v>
                </c:pt>
                <c:pt idx="3" formatCode="0.000">
                  <c:v>11.656666666666666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FA-3845-B4C0-870992119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2'!$P$69:$P$71</c:f>
              <c:numCache>
                <c:formatCode>General</c:formatCode>
                <c:ptCount val="3"/>
                <c:pt idx="0">
                  <c:v>8</c:v>
                </c:pt>
                <c:pt idx="1">
                  <c:v>24</c:v>
                </c:pt>
                <c:pt idx="2">
                  <c:v>47.9</c:v>
                </c:pt>
              </c:numCache>
            </c:numRef>
          </c:xVal>
          <c:yVal>
            <c:numRef>
              <c:f>'Insulin_Plate 2'!$Q$69:$Q$71</c:f>
              <c:numCache>
                <c:formatCode>0.000</c:formatCode>
                <c:ptCount val="3"/>
                <c:pt idx="0">
                  <c:v>508.46875</c:v>
                </c:pt>
                <c:pt idx="1">
                  <c:v>900.15875000000005</c:v>
                </c:pt>
                <c:pt idx="2">
                  <c:v>867.66374999999994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394E-9E1F-0E6A3D8FC5CE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2'!$P$61:$P$63</c:f>
              <c:numCache>
                <c:formatCode>General</c:formatCode>
                <c:ptCount val="3"/>
                <c:pt idx="0">
                  <c:v>8</c:v>
                </c:pt>
                <c:pt idx="1">
                  <c:v>24</c:v>
                </c:pt>
                <c:pt idx="2">
                  <c:v>47.9</c:v>
                </c:pt>
              </c:numCache>
            </c:numRef>
          </c:xVal>
          <c:yVal>
            <c:numRef>
              <c:f>'Insulin_Plate 2'!$Q$61:$Q$63</c:f>
              <c:numCache>
                <c:formatCode>0.000</c:formatCode>
                <c:ptCount val="3"/>
                <c:pt idx="0" formatCode="General">
                  <c:v>129.03749999999999</c:v>
                </c:pt>
                <c:pt idx="1">
                  <c:v>97.070000000000007</c:v>
                </c:pt>
                <c:pt idx="2">
                  <c:v>81.801249999999996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7-394E-9E1F-0E6A3D8F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Insulin,</a:t>
            </a:r>
            <a:r>
              <a:rPr lang="en-US" baseline="0"/>
              <a:t> </a:t>
            </a:r>
            <a:r>
              <a:rPr lang="en-US"/>
              <a:t>Days 13-15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11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8-CC4E-A0EA-17DB2E13274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8-CC4E-A0EA-17DB2E13274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plus>
            <c:minus>
              <c:numRef>
                <c:f>Glucose!$T$73:$T$76</c:f>
                <c:numCache>
                  <c:formatCode>General</c:formatCode>
                  <c:ptCount val="4"/>
                  <c:pt idx="0">
                    <c:v>0.24090769108727111</c:v>
                  </c:pt>
                  <c:pt idx="1">
                    <c:v>0.45105589084576486</c:v>
                  </c:pt>
                  <c:pt idx="2">
                    <c:v>0.28153159976575726</c:v>
                  </c:pt>
                  <c:pt idx="3">
                    <c:v>0.3638150571833621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2'!$P$69:$P$71</c:f>
              <c:numCache>
                <c:formatCode>General</c:formatCode>
                <c:ptCount val="3"/>
                <c:pt idx="0">
                  <c:v>8</c:v>
                </c:pt>
                <c:pt idx="1">
                  <c:v>24</c:v>
                </c:pt>
                <c:pt idx="2">
                  <c:v>47.9</c:v>
                </c:pt>
              </c:numCache>
            </c:numRef>
          </c:xVal>
          <c:yVal>
            <c:numRef>
              <c:f>'Insulin_Plate 2'!$Q$73:$Q$75</c:f>
              <c:numCache>
                <c:formatCode>0.000</c:formatCode>
                <c:ptCount val="3"/>
                <c:pt idx="0">
                  <c:v>38.022500000000001</c:v>
                </c:pt>
                <c:pt idx="1">
                  <c:v>51.306249999999999</c:v>
                </c:pt>
                <c:pt idx="2">
                  <c:v>56.092500000000001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28-CC4E-A0EA-17DB2E132747}"/>
            </c:ext>
          </c:extLst>
        </c:ser>
        <c:ser>
          <c:idx val="0"/>
          <c:order val="1"/>
          <c:tx>
            <c:v>5.5 mM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plus>
            <c:minus>
              <c:numRef>
                <c:f>Glucose!$T$69:$T$72</c:f>
                <c:numCache>
                  <c:formatCode>General</c:formatCode>
                  <c:ptCount val="4"/>
                  <c:pt idx="0">
                    <c:v>6.6178000708526641E-2</c:v>
                  </c:pt>
                  <c:pt idx="1">
                    <c:v>0.12746282137679726</c:v>
                  </c:pt>
                  <c:pt idx="2">
                    <c:v>3.4956744103725214E-2</c:v>
                  </c:pt>
                  <c:pt idx="3">
                    <c:v>6.3150283715382796E-2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'Insulin_Plate 2'!$P$60:$P$63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47.9</c:v>
                </c:pt>
              </c:numCache>
            </c:numRef>
          </c:xVal>
          <c:yVal>
            <c:numRef>
              <c:f>'Insulin_Plate 2'!$Q$64:$Q$67</c:f>
              <c:numCache>
                <c:formatCode>General</c:formatCode>
                <c:ptCount val="4"/>
                <c:pt idx="0">
                  <c:v>53.104999999999997</c:v>
                </c:pt>
                <c:pt idx="1">
                  <c:v>30.669999999999998</c:v>
                </c:pt>
                <c:pt idx="2">
                  <c:v>26.576249999999998</c:v>
                </c:pt>
                <c:pt idx="3" formatCode="0.000">
                  <c:v>32.128750000000004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28-CC4E-A0EA-17DB2E13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60528"/>
        <c:axId val="182523983"/>
      </c:scatterChart>
      <c:valAx>
        <c:axId val="19810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523983"/>
        <c:crosses val="autoZero"/>
        <c:crossBetween val="midCat"/>
        <c:majorUnit val="8"/>
      </c:valAx>
      <c:valAx>
        <c:axId val="18252398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10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mM</c:v>
          </c:tx>
          <c:errBars>
            <c:errDir val="y"/>
            <c:errBarType val="both"/>
            <c:errValType val="cust"/>
            <c:noEndCap val="0"/>
            <c:plus>
              <c:numRef>
                <c:f>Summary_doseA_B!$F$14:$F$18</c:f>
                <c:numCache>
                  <c:formatCode>General</c:formatCode>
                  <c:ptCount val="5"/>
                  <c:pt idx="0">
                    <c:v>2.5447476772247599E-2</c:v>
                  </c:pt>
                  <c:pt idx="1">
                    <c:v>0.27223611075682069</c:v>
                  </c:pt>
                  <c:pt idx="2">
                    <c:v>0.2678716870830895</c:v>
                  </c:pt>
                  <c:pt idx="3">
                    <c:v>9.52627944162893E-3</c:v>
                  </c:pt>
                  <c:pt idx="4">
                    <c:v>0.33451509958722636</c:v>
                  </c:pt>
                </c:numCache>
              </c:numRef>
            </c:plus>
            <c:minus>
              <c:numRef>
                <c:f>Summary_doseA_B!$F$14:$F$18</c:f>
                <c:numCache>
                  <c:formatCode>General</c:formatCode>
                  <c:ptCount val="5"/>
                  <c:pt idx="0">
                    <c:v>2.5447476772247599E-2</c:v>
                  </c:pt>
                  <c:pt idx="1">
                    <c:v>0.27223611075682069</c:v>
                  </c:pt>
                  <c:pt idx="2">
                    <c:v>0.2678716870830895</c:v>
                  </c:pt>
                  <c:pt idx="3">
                    <c:v>9.52627944162893E-3</c:v>
                  </c:pt>
                  <c:pt idx="4">
                    <c:v>0.33451509958722636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Summary_doseA_B!$D$14:$D$18</c:f>
              <c:numCache>
                <c:formatCode>General</c:formatCode>
                <c:ptCount val="5"/>
                <c:pt idx="0">
                  <c:v>10.220833333333333</c:v>
                </c:pt>
                <c:pt idx="1">
                  <c:v>12.133000000000001</c:v>
                </c:pt>
                <c:pt idx="2">
                  <c:v>8.4828333333333337</c:v>
                </c:pt>
                <c:pt idx="3">
                  <c:v>7.6669999999999998</c:v>
                </c:pt>
                <c:pt idx="4">
                  <c:v>6.5541666666666671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6-AE44-BDB2-D950C762E524}"/>
            </c:ext>
          </c:extLst>
        </c:ser>
        <c:ser>
          <c:idx val="1"/>
          <c:order val="1"/>
          <c:tx>
            <c:v>5.5 mM</c:v>
          </c:tx>
          <c:errBars>
            <c:errDir val="y"/>
            <c:errBarType val="both"/>
            <c:errValType val="cust"/>
            <c:noEndCap val="0"/>
            <c:plus>
              <c:numRef>
                <c:f>Summary_doseA_B!$F$4:$F$8</c:f>
                <c:numCache>
                  <c:formatCode>General</c:formatCode>
                  <c:ptCount val="5"/>
                  <c:pt idx="0">
                    <c:v>0.11938740240013539</c:v>
                  </c:pt>
                  <c:pt idx="1">
                    <c:v>0.63829651830582101</c:v>
                  </c:pt>
                  <c:pt idx="2">
                    <c:v>0.29879771430530377</c:v>
                  </c:pt>
                  <c:pt idx="3">
                    <c:v>0.19379642812899212</c:v>
                  </c:pt>
                  <c:pt idx="4">
                    <c:v>0.37113417260348619</c:v>
                  </c:pt>
                </c:numCache>
              </c:numRef>
            </c:plus>
            <c:minus>
              <c:numRef>
                <c:f>Summary_doseA_B!$F$4:$F$8</c:f>
                <c:numCache>
                  <c:formatCode>General</c:formatCode>
                  <c:ptCount val="5"/>
                  <c:pt idx="0">
                    <c:v>0.11938740240013539</c:v>
                  </c:pt>
                  <c:pt idx="1">
                    <c:v>0.63829651830582101</c:v>
                  </c:pt>
                  <c:pt idx="2">
                    <c:v>0.29879771430530377</c:v>
                  </c:pt>
                  <c:pt idx="3">
                    <c:v>0.19379642812899212</c:v>
                  </c:pt>
                  <c:pt idx="4">
                    <c:v>0.37113417260348619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Summary_doseA_B!$D$4:$D$8</c:f>
              <c:numCache>
                <c:formatCode>General</c:formatCode>
                <c:ptCount val="5"/>
                <c:pt idx="0">
                  <c:v>10.096166666666667</c:v>
                </c:pt>
                <c:pt idx="1">
                  <c:v>9.7551670000000001</c:v>
                </c:pt>
                <c:pt idx="2">
                  <c:v>7.6303333333333327</c:v>
                </c:pt>
                <c:pt idx="3">
                  <c:v>6.8805000000000005</c:v>
                </c:pt>
                <c:pt idx="4">
                  <c:v>5.4303333333333335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6-AE44-BDB2-D950C762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B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11 mM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Summary_doseA_B!$F$19:$F$23</c:f>
                <c:numCache>
                  <c:formatCode>General</c:formatCode>
                  <c:ptCount val="5"/>
                  <c:pt idx="0">
                    <c:v>0.6528743427394037</c:v>
                  </c:pt>
                  <c:pt idx="1">
                    <c:v>0.27987421116293315</c:v>
                  </c:pt>
                  <c:pt idx="2">
                    <c:v>0.18101478351740183</c:v>
                  </c:pt>
                  <c:pt idx="3">
                    <c:v>6.4506244314450276E-2</c:v>
                  </c:pt>
                  <c:pt idx="4">
                    <c:v>9.8875436038744338E-2</c:v>
                  </c:pt>
                </c:numCache>
              </c:numRef>
            </c:plus>
            <c:minus>
              <c:numRef>
                <c:f>Summary_doseA_B!$F$19:$F$23</c:f>
                <c:numCache>
                  <c:formatCode>General</c:formatCode>
                  <c:ptCount val="5"/>
                  <c:pt idx="0">
                    <c:v>0.6528743427394037</c:v>
                  </c:pt>
                  <c:pt idx="1">
                    <c:v>0.27987421116293315</c:v>
                  </c:pt>
                  <c:pt idx="2">
                    <c:v>0.18101478351740183</c:v>
                  </c:pt>
                  <c:pt idx="3">
                    <c:v>6.4506244314450276E-2</c:v>
                  </c:pt>
                  <c:pt idx="4">
                    <c:v>9.8875436038744338E-2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Summary_doseA_B!$D$19:$D$23</c:f>
              <c:numCache>
                <c:formatCode>General</c:formatCode>
                <c:ptCount val="5"/>
                <c:pt idx="0">
                  <c:v>11.166833333333335</c:v>
                </c:pt>
                <c:pt idx="1">
                  <c:v>9.2638333333333325</c:v>
                </c:pt>
                <c:pt idx="2">
                  <c:v>7.9841666666666669</c:v>
                </c:pt>
                <c:pt idx="3">
                  <c:v>7.9804999999999993</c:v>
                </c:pt>
                <c:pt idx="4">
                  <c:v>6.4148333333333332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80-C54C-93EF-36F44BB56F98}"/>
            </c:ext>
          </c:extLst>
        </c:ser>
        <c:ser>
          <c:idx val="3"/>
          <c:order val="1"/>
          <c:tx>
            <c:v>5.5 mM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Summary_doseA_B!$F$9:$F$13</c:f>
                <c:numCache>
                  <c:formatCode>General</c:formatCode>
                  <c:ptCount val="5"/>
                  <c:pt idx="0">
                    <c:v>0.37551870299133722</c:v>
                  </c:pt>
                  <c:pt idx="1">
                    <c:v>0.52084953752570495</c:v>
                  </c:pt>
                  <c:pt idx="2">
                    <c:v>0.37613578615924009</c:v>
                  </c:pt>
                  <c:pt idx="3">
                    <c:v>0.32151182225829866</c:v>
                  </c:pt>
                  <c:pt idx="4">
                    <c:v>0.43871734340849594</c:v>
                  </c:pt>
                </c:numCache>
              </c:numRef>
            </c:plus>
            <c:minus>
              <c:numRef>
                <c:f>Summary_doseA_B!$F$9:$F$13</c:f>
                <c:numCache>
                  <c:formatCode>General</c:formatCode>
                  <c:ptCount val="5"/>
                  <c:pt idx="0">
                    <c:v>0.37551870299133722</c:v>
                  </c:pt>
                  <c:pt idx="1">
                    <c:v>0.52084953752570495</c:v>
                  </c:pt>
                  <c:pt idx="2">
                    <c:v>0.37613578615924009</c:v>
                  </c:pt>
                  <c:pt idx="3">
                    <c:v>0.32151182225829866</c:v>
                  </c:pt>
                  <c:pt idx="4">
                    <c:v>0.43871734340849594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Summary_doseA_B!$D$9:$D$13</c:f>
              <c:numCache>
                <c:formatCode>General</c:formatCode>
                <c:ptCount val="5"/>
                <c:pt idx="0">
                  <c:v>9.9971666666666668</c:v>
                </c:pt>
                <c:pt idx="1">
                  <c:v>10.099833333333301</c:v>
                </c:pt>
                <c:pt idx="2">
                  <c:v>8.0813333333333333</c:v>
                </c:pt>
                <c:pt idx="3">
                  <c:v>7.0821666666666667</c:v>
                </c:pt>
                <c:pt idx="4">
                  <c:v>6.3836666666666666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80-C54C-93EF-36F44BB5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 13, GTT + Dose</a:t>
            </a:r>
            <a:r>
              <a:rPr lang="en-US" b="1" baseline="0"/>
              <a:t> A, B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mM A</c:v>
          </c:tx>
          <c:errBars>
            <c:errDir val="y"/>
            <c:errBarType val="both"/>
            <c:errValType val="cust"/>
            <c:noEndCap val="0"/>
            <c:plus>
              <c:numRef>
                <c:f>Summary_doseA_B!$F$14:$F$18</c:f>
                <c:numCache>
                  <c:formatCode>General</c:formatCode>
                  <c:ptCount val="5"/>
                  <c:pt idx="0">
                    <c:v>2.5447476772247599E-2</c:v>
                  </c:pt>
                  <c:pt idx="1">
                    <c:v>0.27223611075682069</c:v>
                  </c:pt>
                  <c:pt idx="2">
                    <c:v>0.2678716870830895</c:v>
                  </c:pt>
                  <c:pt idx="3">
                    <c:v>9.52627944162893E-3</c:v>
                  </c:pt>
                  <c:pt idx="4">
                    <c:v>0.33451509958722636</c:v>
                  </c:pt>
                </c:numCache>
              </c:numRef>
            </c:plus>
            <c:minus>
              <c:numRef>
                <c:f>Summary_doseA_B!$F$14:$F$18</c:f>
                <c:numCache>
                  <c:formatCode>General</c:formatCode>
                  <c:ptCount val="5"/>
                  <c:pt idx="0">
                    <c:v>2.5447476772247599E-2</c:v>
                  </c:pt>
                  <c:pt idx="1">
                    <c:v>0.27223611075682069</c:v>
                  </c:pt>
                  <c:pt idx="2">
                    <c:v>0.2678716870830895</c:v>
                  </c:pt>
                  <c:pt idx="3">
                    <c:v>9.52627944162893E-3</c:v>
                  </c:pt>
                  <c:pt idx="4">
                    <c:v>0.33451509958722636</c:v>
                  </c:pt>
                </c:numCache>
              </c:numRef>
            </c:minus>
          </c:errBars>
          <c:xVal>
            <c:numRef>
              <c:f>Summary_doseA_B!$C$14:$C$18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Summary_doseA_B!$D$14:$D$18</c:f>
              <c:numCache>
                <c:formatCode>General</c:formatCode>
                <c:ptCount val="5"/>
                <c:pt idx="0">
                  <c:v>10.220833333333333</c:v>
                </c:pt>
                <c:pt idx="1">
                  <c:v>12.133000000000001</c:v>
                </c:pt>
                <c:pt idx="2">
                  <c:v>8.4828333333333337</c:v>
                </c:pt>
                <c:pt idx="3">
                  <c:v>7.6669999999999998</c:v>
                </c:pt>
                <c:pt idx="4">
                  <c:v>6.5541666666666671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2-8345-A194-5E5AC6B02D43}"/>
            </c:ext>
          </c:extLst>
        </c:ser>
        <c:ser>
          <c:idx val="1"/>
          <c:order val="1"/>
          <c:tx>
            <c:v>5.5 mM A</c:v>
          </c:tx>
          <c:errBars>
            <c:errDir val="y"/>
            <c:errBarType val="both"/>
            <c:errValType val="cust"/>
            <c:noEndCap val="0"/>
            <c:plus>
              <c:numRef>
                <c:f>Summary_doseA_B!$F$4:$F$8</c:f>
                <c:numCache>
                  <c:formatCode>General</c:formatCode>
                  <c:ptCount val="5"/>
                  <c:pt idx="0">
                    <c:v>0.11938740240013539</c:v>
                  </c:pt>
                  <c:pt idx="1">
                    <c:v>0.63829651830582101</c:v>
                  </c:pt>
                  <c:pt idx="2">
                    <c:v>0.29879771430530377</c:v>
                  </c:pt>
                  <c:pt idx="3">
                    <c:v>0.19379642812899212</c:v>
                  </c:pt>
                  <c:pt idx="4">
                    <c:v>0.37113417260348619</c:v>
                  </c:pt>
                </c:numCache>
              </c:numRef>
            </c:plus>
            <c:minus>
              <c:numRef>
                <c:f>Summary_doseA_B!$F$4:$F$8</c:f>
                <c:numCache>
                  <c:formatCode>General</c:formatCode>
                  <c:ptCount val="5"/>
                  <c:pt idx="0">
                    <c:v>0.11938740240013539</c:v>
                  </c:pt>
                  <c:pt idx="1">
                    <c:v>0.63829651830582101</c:v>
                  </c:pt>
                  <c:pt idx="2">
                    <c:v>0.29879771430530377</c:v>
                  </c:pt>
                  <c:pt idx="3">
                    <c:v>0.19379642812899212</c:v>
                  </c:pt>
                  <c:pt idx="4">
                    <c:v>0.37113417260348619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Summary_doseA_B!$C$4:$C$8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Summary_doseA_B!$D$4:$D$8</c:f>
              <c:numCache>
                <c:formatCode>General</c:formatCode>
                <c:ptCount val="5"/>
                <c:pt idx="0">
                  <c:v>10.096166666666667</c:v>
                </c:pt>
                <c:pt idx="1">
                  <c:v>9.7551670000000001</c:v>
                </c:pt>
                <c:pt idx="2">
                  <c:v>7.6303333333333327</c:v>
                </c:pt>
                <c:pt idx="3">
                  <c:v>6.8805000000000005</c:v>
                </c:pt>
                <c:pt idx="4">
                  <c:v>5.4303333333333335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2-8345-A194-5E5AC6B02D43}"/>
            </c:ext>
          </c:extLst>
        </c:ser>
        <c:ser>
          <c:idx val="2"/>
          <c:order val="2"/>
          <c:tx>
            <c:v>11 mM B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Summary_doseA_B!$F$19:$F$23</c:f>
                <c:numCache>
                  <c:formatCode>General</c:formatCode>
                  <c:ptCount val="5"/>
                  <c:pt idx="0">
                    <c:v>0.6528743427394037</c:v>
                  </c:pt>
                  <c:pt idx="1">
                    <c:v>0.27987421116293315</c:v>
                  </c:pt>
                  <c:pt idx="2">
                    <c:v>0.18101478351740183</c:v>
                  </c:pt>
                  <c:pt idx="3">
                    <c:v>6.4506244314450276E-2</c:v>
                  </c:pt>
                  <c:pt idx="4">
                    <c:v>9.8875436038744338E-2</c:v>
                  </c:pt>
                </c:numCache>
              </c:numRef>
            </c:plus>
            <c:minus>
              <c:numRef>
                <c:f>Summary_doseA_B!$F$19:$F$23</c:f>
                <c:numCache>
                  <c:formatCode>General</c:formatCode>
                  <c:ptCount val="5"/>
                  <c:pt idx="0">
                    <c:v>0.6528743427394037</c:v>
                  </c:pt>
                  <c:pt idx="1">
                    <c:v>0.27987421116293315</c:v>
                  </c:pt>
                  <c:pt idx="2">
                    <c:v>0.18101478351740183</c:v>
                  </c:pt>
                  <c:pt idx="3">
                    <c:v>6.4506244314450276E-2</c:v>
                  </c:pt>
                  <c:pt idx="4">
                    <c:v>9.8875436038744338E-2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Summary_doseA_B!$C$19:$C$23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Summary_doseA_B!$D$19:$D$23</c:f>
              <c:numCache>
                <c:formatCode>General</c:formatCode>
                <c:ptCount val="5"/>
                <c:pt idx="0">
                  <c:v>11.166833333333335</c:v>
                </c:pt>
                <c:pt idx="1">
                  <c:v>9.2638333333333325</c:v>
                </c:pt>
                <c:pt idx="2">
                  <c:v>7.9841666666666669</c:v>
                </c:pt>
                <c:pt idx="3">
                  <c:v>7.9804999999999993</c:v>
                </c:pt>
                <c:pt idx="4">
                  <c:v>6.4148333333333332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F2-8345-A194-5E5AC6B02D43}"/>
            </c:ext>
          </c:extLst>
        </c:ser>
        <c:ser>
          <c:idx val="3"/>
          <c:order val="3"/>
          <c:tx>
            <c:v>5.5 mM B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Summary_doseA_B!$C$9:$C$13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</c:numCache>
            </c:numRef>
          </c:xVal>
          <c:yVal>
            <c:numRef>
              <c:f>Summary_doseA_B!$D$9:$D$13</c:f>
              <c:numCache>
                <c:formatCode>General</c:formatCode>
                <c:ptCount val="5"/>
                <c:pt idx="0">
                  <c:v>9.9971666666666668</c:v>
                </c:pt>
                <c:pt idx="1">
                  <c:v>10.099833333333301</c:v>
                </c:pt>
                <c:pt idx="2">
                  <c:v>8.0813333333333333</c:v>
                </c:pt>
                <c:pt idx="3">
                  <c:v>7.0821666666666667</c:v>
                </c:pt>
                <c:pt idx="4">
                  <c:v>6.3836666666666666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0F2-8345-A194-5E5AC6B0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38159"/>
        <c:axId val="1412639839"/>
      </c:scatterChart>
      <c:valAx>
        <c:axId val="14126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9839"/>
        <c:crosses val="autoZero"/>
        <c:crossBetween val="midCat"/>
      </c:valAx>
      <c:valAx>
        <c:axId val="14126398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 level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126381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112995</xdr:colOff>
      <xdr:row>59</xdr:row>
      <xdr:rowOff>113638</xdr:rowOff>
    </xdr:from>
    <xdr:to>
      <xdr:col>38</xdr:col>
      <xdr:colOff>608023</xdr:colOff>
      <xdr:row>82</xdr:row>
      <xdr:rowOff>38606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E33FD-BFB3-0E44-A674-47A3CAB631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84969</xdr:colOff>
      <xdr:row>59</xdr:row>
      <xdr:rowOff>45357</xdr:rowOff>
    </xdr:from>
    <xdr:to>
      <xdr:col>49</xdr:col>
      <xdr:colOff>579997</xdr:colOff>
      <xdr:row>81</xdr:row>
      <xdr:rowOff>156591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D85C1-66BD-FC40-910A-9F5F2E4C90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50801</xdr:colOff>
      <xdr:row>58</xdr:row>
      <xdr:rowOff>118533</xdr:rowOff>
    </xdr:from>
    <xdr:to>
      <xdr:col>35</xdr:col>
      <xdr:colOff>470736</xdr:colOff>
      <xdr:row>82</xdr:row>
      <xdr:rowOff>81175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0D35C-F9FB-924B-9BA2-60A0A839EAB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660400</xdr:colOff>
      <xdr:row>58</xdr:row>
      <xdr:rowOff>152400</xdr:rowOff>
    </xdr:from>
    <xdr:to>
      <xdr:col>46</xdr:col>
      <xdr:colOff>403004</xdr:colOff>
      <xdr:row>82</xdr:row>
      <xdr:rowOff>111306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882C1-0FAD-614F-8DCB-A2FB84E97A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114491</xdr:colOff>
      <xdr:row>55</xdr:row>
      <xdr:rowOff>133589</xdr:rowOff>
    </xdr:from>
    <xdr:to>
      <xdr:col>35</xdr:col>
      <xdr:colOff>568696</xdr:colOff>
      <xdr:row>78</xdr:row>
      <xdr:rowOff>101494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6AE5F-C7D0-4D43-9C24-B21820B9083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56</xdr:row>
      <xdr:rowOff>0</xdr:rowOff>
    </xdr:from>
    <xdr:to>
      <xdr:col>44</xdr:col>
      <xdr:colOff>454205</xdr:colOff>
      <xdr:row>78</xdr:row>
      <xdr:rowOff>158405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51D7E-8350-9A4D-9728-C574A8DE0EB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381714</xdr:colOff>
      <xdr:row>19</xdr:row>
      <xdr:rowOff>98033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51550-DFDD-104B-BBBE-38C5B64A3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381714</xdr:colOff>
      <xdr:row>44</xdr:row>
      <xdr:rowOff>98033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38151-4C43-034F-84C1-479B4668F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381714</xdr:colOff>
      <xdr:row>32</xdr:row>
      <xdr:rowOff>98033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BF0738-BF5C-D94D-B13C-648DA66A1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292814</xdr:colOff>
      <xdr:row>47</xdr:row>
      <xdr:rowOff>98033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66D72D-B678-A748-986C-DCB062857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25400</xdr:rowOff>
    </xdr:from>
    <xdr:to>
      <xdr:col>6</xdr:col>
      <xdr:colOff>292814</xdr:colOff>
      <xdr:row>64</xdr:row>
      <xdr:rowOff>123433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2D1034-2358-E440-A3AB-75569B108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112995</xdr:colOff>
      <xdr:row>59</xdr:row>
      <xdr:rowOff>113638</xdr:rowOff>
    </xdr:from>
    <xdr:to>
      <xdr:col>38</xdr:col>
      <xdr:colOff>608023</xdr:colOff>
      <xdr:row>82</xdr:row>
      <xdr:rowOff>38606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EC72E-A0CB-1345-BFC6-41D1E769BD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84969</xdr:colOff>
      <xdr:row>59</xdr:row>
      <xdr:rowOff>45357</xdr:rowOff>
    </xdr:from>
    <xdr:to>
      <xdr:col>49</xdr:col>
      <xdr:colOff>579997</xdr:colOff>
      <xdr:row>81</xdr:row>
      <xdr:rowOff>156591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B711-1DE7-E74D-8BEA-EE897B00AC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12</v>
    <v>0024</v>
    <v>0</v>
  </rv>
  <rv s="0">
    <v>12</v>
    <v>0032</v>
    <v>0</v>
  </rv>
  <rv s="0">
    <v>12</v>
    <v>0632</v>
    <v>0</v>
  </rv>
  <rv s="0">
    <v>12</v>
    <v>0631</v>
    <v>0</v>
  </rv>
  <rv s="0">
    <v>12</v>
    <v>0633</v>
    <v>0</v>
  </rv>
  <rv s="0">
    <v>12</v>
    <v>0636</v>
    <v>0</v>
  </rv>
  <rv s="0">
    <v>12</v>
    <v>0634</v>
    <v>0</v>
  </rv>
  <rv s="0">
    <v>12</v>
    <v>0635</v>
    <v>0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F8DE-C03C-E34A-8E2A-88A8593AA0B9}">
  <dimension ref="A1:Y136"/>
  <sheetViews>
    <sheetView tabSelected="1" topLeftCell="A83" zoomScale="119" workbookViewId="0">
      <selection activeCell="X69" sqref="X69"/>
    </sheetView>
  </sheetViews>
  <sheetFormatPr baseColWidth="10" defaultColWidth="8.83203125" defaultRowHeight="15"/>
  <cols>
    <col min="23" max="23" width="15.6640625" customWidth="1"/>
    <col min="24" max="24" width="14.1640625" customWidth="1"/>
  </cols>
  <sheetData>
    <row r="1" spans="1:22">
      <c r="A1" t="s">
        <v>0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520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</row>
    <row r="10" spans="1:22"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35</v>
      </c>
      <c r="L10" t="s">
        <v>35</v>
      </c>
      <c r="M10" t="s">
        <v>36</v>
      </c>
    </row>
    <row r="11" spans="1:22"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  <c r="L11" t="s">
        <v>47</v>
      </c>
      <c r="M11" t="s">
        <v>48</v>
      </c>
    </row>
    <row r="12" spans="1:22"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</row>
    <row r="13" spans="1:22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 t="s">
        <v>69</v>
      </c>
      <c r="K13" t="s">
        <v>23</v>
      </c>
      <c r="L13" t="s">
        <v>70</v>
      </c>
      <c r="M13" t="s">
        <v>71</v>
      </c>
    </row>
    <row r="14" spans="1:22"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L14" t="s">
        <v>46</v>
      </c>
      <c r="M14" t="s">
        <v>82</v>
      </c>
    </row>
    <row r="15" spans="1:22"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23</v>
      </c>
      <c r="L15" t="s">
        <v>92</v>
      </c>
      <c r="M15" t="s">
        <v>93</v>
      </c>
    </row>
    <row r="16" spans="1:22">
      <c r="B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  <c r="J16" t="s">
        <v>102</v>
      </c>
      <c r="K16" t="s">
        <v>46</v>
      </c>
      <c r="L16" t="s">
        <v>81</v>
      </c>
      <c r="M16" t="e" vm="1">
        <f>_FV(0,"0024")</f>
        <v>#VALUE!</v>
      </c>
    </row>
    <row r="18" spans="1:3">
      <c r="A18" t="s">
        <v>4</v>
      </c>
    </row>
    <row r="19" spans="1:3">
      <c r="A19" t="s">
        <v>103</v>
      </c>
      <c r="B19" t="s">
        <v>104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106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8">
      <c r="A33" t="s">
        <v>103</v>
      </c>
      <c r="B33" t="s">
        <v>107</v>
      </c>
      <c r="C33">
        <v>0</v>
      </c>
    </row>
    <row r="35" spans="1:8">
      <c r="A35" t="s">
        <v>105</v>
      </c>
    </row>
    <row r="37" spans="1:8">
      <c r="A37" t="s">
        <v>105</v>
      </c>
    </row>
    <row r="39" spans="1:8">
      <c r="A39" t="s">
        <v>4</v>
      </c>
    </row>
    <row r="40" spans="1:8">
      <c r="A40" t="s">
        <v>103</v>
      </c>
      <c r="B40" t="s">
        <v>108</v>
      </c>
      <c r="C40">
        <v>0</v>
      </c>
    </row>
    <row r="41" spans="1:8">
      <c r="A41" t="s">
        <v>109</v>
      </c>
      <c r="B41" t="s">
        <v>110</v>
      </c>
      <c r="C41" t="s">
        <v>111</v>
      </c>
      <c r="D41" t="s">
        <v>112</v>
      </c>
      <c r="E41" t="s">
        <v>113</v>
      </c>
      <c r="F41" t="s">
        <v>114</v>
      </c>
      <c r="G41" t="s">
        <v>115</v>
      </c>
      <c r="H41" t="s">
        <v>116</v>
      </c>
    </row>
    <row r="42" spans="1:8">
      <c r="C42" t="s">
        <v>117</v>
      </c>
      <c r="D42" t="s">
        <v>118</v>
      </c>
      <c r="E42" t="s">
        <v>119</v>
      </c>
    </row>
    <row r="43" spans="1:8">
      <c r="A43" t="s">
        <v>120</v>
      </c>
      <c r="B43" t="s">
        <v>121</v>
      </c>
      <c r="C43" t="s">
        <v>122</v>
      </c>
      <c r="D43" t="s">
        <v>123</v>
      </c>
      <c r="E43" t="s">
        <v>124</v>
      </c>
      <c r="F43" t="s">
        <v>125</v>
      </c>
      <c r="G43" t="s">
        <v>126</v>
      </c>
      <c r="H43" t="s">
        <v>127</v>
      </c>
    </row>
    <row r="44" spans="1:8">
      <c r="C44" t="s">
        <v>128</v>
      </c>
      <c r="D44" t="s">
        <v>129</v>
      </c>
      <c r="E44" t="s">
        <v>130</v>
      </c>
    </row>
    <row r="45" spans="1:8">
      <c r="A45" t="s">
        <v>131</v>
      </c>
      <c r="B45" t="s">
        <v>132</v>
      </c>
      <c r="C45" t="s">
        <v>133</v>
      </c>
      <c r="D45" t="s">
        <v>134</v>
      </c>
      <c r="E45" t="s">
        <v>135</v>
      </c>
      <c r="F45" t="s">
        <v>136</v>
      </c>
      <c r="G45" t="s">
        <v>137</v>
      </c>
      <c r="H45" t="s">
        <v>138</v>
      </c>
    </row>
    <row r="46" spans="1:8">
      <c r="C46" t="s">
        <v>139</v>
      </c>
      <c r="D46" t="s">
        <v>140</v>
      </c>
      <c r="E46" t="s">
        <v>141</v>
      </c>
    </row>
    <row r="47" spans="1:8">
      <c r="A47" t="s">
        <v>142</v>
      </c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</row>
    <row r="48" spans="1:8">
      <c r="C48" t="s">
        <v>150</v>
      </c>
      <c r="D48" t="s">
        <v>151</v>
      </c>
      <c r="E48" t="s">
        <v>152</v>
      </c>
    </row>
    <row r="49" spans="1:24">
      <c r="A49" t="s">
        <v>153</v>
      </c>
      <c r="B49" t="s">
        <v>154</v>
      </c>
      <c r="C49" t="s">
        <v>155</v>
      </c>
      <c r="D49" t="s">
        <v>156</v>
      </c>
      <c r="E49" t="s">
        <v>157</v>
      </c>
      <c r="F49" t="s">
        <v>158</v>
      </c>
      <c r="G49" t="s">
        <v>159</v>
      </c>
      <c r="H49" t="s">
        <v>160</v>
      </c>
    </row>
    <row r="50" spans="1:24">
      <c r="C50" t="s">
        <v>161</v>
      </c>
      <c r="D50" t="s">
        <v>162</v>
      </c>
      <c r="E50" t="s">
        <v>163</v>
      </c>
    </row>
    <row r="51" spans="1:24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G51" t="s">
        <v>170</v>
      </c>
      <c r="H51" t="s">
        <v>171</v>
      </c>
    </row>
    <row r="52" spans="1:24">
      <c r="C52" t="s">
        <v>172</v>
      </c>
      <c r="D52" t="s">
        <v>173</v>
      </c>
      <c r="E52" t="s">
        <v>174</v>
      </c>
    </row>
    <row r="53" spans="1:24">
      <c r="A53" t="s">
        <v>175</v>
      </c>
      <c r="B53" t="s">
        <v>176</v>
      </c>
      <c r="C53" t="s">
        <v>177</v>
      </c>
      <c r="D53" t="s">
        <v>178</v>
      </c>
      <c r="E53" t="s">
        <v>179</v>
      </c>
      <c r="F53" t="s">
        <v>180</v>
      </c>
      <c r="G53" t="s">
        <v>181</v>
      </c>
      <c r="H53" t="s">
        <v>182</v>
      </c>
    </row>
    <row r="54" spans="1:24">
      <c r="C54" t="s">
        <v>183</v>
      </c>
      <c r="D54" t="s">
        <v>184</v>
      </c>
      <c r="E54" t="s">
        <v>180</v>
      </c>
    </row>
    <row r="56" spans="1:24">
      <c r="A56" t="s">
        <v>180</v>
      </c>
    </row>
    <row r="58" spans="1:24">
      <c r="A58" t="s">
        <v>114</v>
      </c>
    </row>
    <row r="60" spans="1:24">
      <c r="A60" t="s">
        <v>4</v>
      </c>
    </row>
    <row r="61" spans="1:24">
      <c r="A61" t="s">
        <v>103</v>
      </c>
      <c r="B61" t="s">
        <v>185</v>
      </c>
      <c r="C61">
        <v>0</v>
      </c>
      <c r="P61" s="1" t="s">
        <v>445</v>
      </c>
      <c r="W61" s="2" t="s">
        <v>446</v>
      </c>
    </row>
    <row r="63" spans="1:24">
      <c r="A63" t="s">
        <v>105</v>
      </c>
      <c r="P63" s="193" t="s">
        <v>447</v>
      </c>
      <c r="Q63" s="193" t="s">
        <v>448</v>
      </c>
      <c r="R63" s="193" t="s">
        <v>432</v>
      </c>
      <c r="S63" s="193" t="s">
        <v>327</v>
      </c>
      <c r="T63" s="193" t="s">
        <v>440</v>
      </c>
      <c r="U63" s="194" t="s">
        <v>449</v>
      </c>
      <c r="V63" s="195"/>
      <c r="W63" s="175" t="s">
        <v>443</v>
      </c>
      <c r="X63" s="175" t="s">
        <v>444</v>
      </c>
    </row>
    <row r="64" spans="1:24" ht="16" thickBot="1">
      <c r="A64" t="s">
        <v>103</v>
      </c>
      <c r="B64" t="s">
        <v>185</v>
      </c>
      <c r="C64" s="1" t="s">
        <v>323</v>
      </c>
      <c r="E64" s="1" t="s">
        <v>324</v>
      </c>
      <c r="F64" s="1" t="s">
        <v>325</v>
      </c>
      <c r="G64" s="1" t="s">
        <v>326</v>
      </c>
      <c r="H64" s="1" t="s">
        <v>327</v>
      </c>
      <c r="P64" s="193"/>
      <c r="Q64" s="193"/>
      <c r="R64" s="193"/>
      <c r="S64" s="175"/>
      <c r="T64" s="193"/>
      <c r="U64" s="196"/>
      <c r="V64" s="197"/>
      <c r="W64" s="176"/>
      <c r="X64" s="176"/>
    </row>
    <row r="65" spans="1:25">
      <c r="A65" s="110" t="s">
        <v>186</v>
      </c>
      <c r="B65" s="111" t="s">
        <v>187</v>
      </c>
      <c r="C65" s="111" t="s">
        <v>188</v>
      </c>
      <c r="D65" s="111"/>
      <c r="E65" s="111">
        <v>1.0369999999999999</v>
      </c>
      <c r="F65" s="111">
        <f>E65*5.5</f>
        <v>5.7035</v>
      </c>
      <c r="G65" s="111">
        <f>AVERAGE(F65:F66)</f>
        <v>5.7694999999999999</v>
      </c>
      <c r="H65" s="112">
        <f>_xlfn.STDEV.P(F65:F66)</f>
        <v>6.5999999999999837E-2</v>
      </c>
      <c r="P65" s="177">
        <v>1</v>
      </c>
      <c r="Q65" s="113">
        <v>0</v>
      </c>
      <c r="R65" s="114">
        <f>AVERAGE(F65:F66)</f>
        <v>5.7694999999999999</v>
      </c>
      <c r="S65" s="94">
        <f>STDEV(F65:F66)</f>
        <v>9.333809511662404E-2</v>
      </c>
      <c r="T65" s="4">
        <f>S65/SQRT(2)</f>
        <v>6.5999999999999837E-2</v>
      </c>
      <c r="U65" s="180" t="s">
        <v>450</v>
      </c>
      <c r="V65" s="181"/>
      <c r="W65" s="156">
        <f>T65/R65*100</f>
        <v>1.1439466158245921</v>
      </c>
      <c r="X65" s="157">
        <v>0.53459999999999996</v>
      </c>
      <c r="Y65" s="158"/>
    </row>
    <row r="66" spans="1:25">
      <c r="A66" s="115" t="s">
        <v>328</v>
      </c>
      <c r="B66" s="5" t="s">
        <v>189</v>
      </c>
      <c r="C66" s="5" t="s">
        <v>27</v>
      </c>
      <c r="D66" s="5"/>
      <c r="E66" s="5">
        <v>1.0609999999999999</v>
      </c>
      <c r="F66" s="5">
        <f t="shared" ref="F66:F125" si="0">E66*5.5</f>
        <v>5.8354999999999997</v>
      </c>
      <c r="G66" s="5"/>
      <c r="H66" s="116"/>
      <c r="I66" s="1"/>
      <c r="P66" s="178"/>
      <c r="Q66" s="117">
        <v>8</v>
      </c>
      <c r="R66" s="118">
        <f>AVERAGE(F69:F72)</f>
        <v>4.588375000000001</v>
      </c>
      <c r="S66" s="95">
        <f>STDEV(F69:F72)</f>
        <v>0.11994330257806537</v>
      </c>
      <c r="T66" s="6">
        <f>S66/2</f>
        <v>5.9971651289032687E-2</v>
      </c>
      <c r="U66" s="182"/>
      <c r="V66" s="183"/>
      <c r="W66" s="157">
        <f t="shared" ref="W66:W80" si="1">T66/R66*100</f>
        <v>1.307034653641707</v>
      </c>
      <c r="X66" s="157">
        <v>0.42515999999999998</v>
      </c>
    </row>
    <row r="67" spans="1:25">
      <c r="A67" s="115" t="s">
        <v>329</v>
      </c>
      <c r="B67" s="7" t="s">
        <v>190</v>
      </c>
      <c r="C67" s="7" t="s">
        <v>191</v>
      </c>
      <c r="D67" s="7"/>
      <c r="E67" s="7">
        <v>0.53800000000000003</v>
      </c>
      <c r="F67" s="7">
        <f t="shared" si="0"/>
        <v>2.9590000000000001</v>
      </c>
      <c r="G67" s="5"/>
      <c r="H67" s="116"/>
      <c r="I67" s="2" t="s">
        <v>337</v>
      </c>
      <c r="P67" s="178"/>
      <c r="Q67" s="117">
        <v>24</v>
      </c>
      <c r="R67" s="118">
        <f>AVERAGE(F73:F75)</f>
        <v>3.3109999999999999</v>
      </c>
      <c r="S67" s="95">
        <f>STDEV(F73:F75)</f>
        <v>0.31866793061116139</v>
      </c>
      <c r="T67" s="6">
        <f>S67/SQRT(3)</f>
        <v>0.18398301552045501</v>
      </c>
      <c r="U67" s="182"/>
      <c r="V67" s="183"/>
      <c r="W67" s="95">
        <f t="shared" si="1"/>
        <v>5.5567204929161891</v>
      </c>
      <c r="X67" s="95">
        <v>0.18398</v>
      </c>
    </row>
    <row r="68" spans="1:25">
      <c r="A68" s="119" t="s">
        <v>330</v>
      </c>
      <c r="B68" s="8" t="s">
        <v>192</v>
      </c>
      <c r="C68" s="8" t="s">
        <v>169</v>
      </c>
      <c r="D68" s="8"/>
      <c r="E68" s="8">
        <v>0.38100000000000001</v>
      </c>
      <c r="F68" s="8">
        <f t="shared" si="0"/>
        <v>2.0954999999999999</v>
      </c>
      <c r="G68" s="9"/>
      <c r="H68" s="120"/>
      <c r="I68" s="1"/>
      <c r="P68" s="179"/>
      <c r="Q68" s="121">
        <v>47.9</v>
      </c>
      <c r="R68" s="122">
        <f>AVERAGE(F76:F78)</f>
        <v>2.0423333333333336</v>
      </c>
      <c r="S68" s="96">
        <f>STDEV(F76:F78)</f>
        <v>0.32780799766529872</v>
      </c>
      <c r="T68" s="6">
        <f>S68/SQRT(3)</f>
        <v>0.18926003569457245</v>
      </c>
      <c r="U68" s="184"/>
      <c r="V68" s="185"/>
      <c r="W68" s="95">
        <f t="shared" si="1"/>
        <v>9.2668533880156243</v>
      </c>
      <c r="X68" s="95">
        <v>0.18926000000000001</v>
      </c>
    </row>
    <row r="69" spans="1:25" ht="15" customHeight="1">
      <c r="A69" s="123" t="s">
        <v>201</v>
      </c>
      <c r="B69" s="3" t="s">
        <v>193</v>
      </c>
      <c r="C69" s="3" t="s">
        <v>194</v>
      </c>
      <c r="D69" s="3"/>
      <c r="E69" s="3">
        <v>0.83099999999999996</v>
      </c>
      <c r="F69" s="3">
        <f t="shared" si="0"/>
        <v>4.5705</v>
      </c>
      <c r="G69" s="3">
        <f>AVERAGE(F69:F72)</f>
        <v>4.588375000000001</v>
      </c>
      <c r="H69" s="124">
        <f>_xlfn.STDEV.P(F69:F72)</f>
        <v>0.10387394704640816</v>
      </c>
      <c r="P69" s="186">
        <v>7</v>
      </c>
      <c r="Q69" s="94">
        <v>144</v>
      </c>
      <c r="R69" s="125">
        <f>AVERAGE(F79:F81)</f>
        <v>5.1846666666666659</v>
      </c>
      <c r="S69" s="126">
        <f>STDEV(F79:F81)</f>
        <v>0.11462365957049729</v>
      </c>
      <c r="T69" s="4">
        <f>S69/SQRT(3)</f>
        <v>6.6178000708526641E-2</v>
      </c>
      <c r="U69" s="189" t="s">
        <v>451</v>
      </c>
      <c r="V69" s="190"/>
      <c r="W69" s="157">
        <f t="shared" si="1"/>
        <v>1.2764176554299855</v>
      </c>
      <c r="X69" s="157">
        <v>0.48041</v>
      </c>
    </row>
    <row r="70" spans="1:25">
      <c r="A70" s="115" t="s">
        <v>331</v>
      </c>
      <c r="B70" s="5" t="s">
        <v>195</v>
      </c>
      <c r="C70" s="5" t="s">
        <v>196</v>
      </c>
      <c r="D70" s="5"/>
      <c r="E70" s="5">
        <v>0.81</v>
      </c>
      <c r="F70" s="5">
        <f t="shared" si="0"/>
        <v>4.4550000000000001</v>
      </c>
      <c r="G70" s="5"/>
      <c r="H70" s="116"/>
      <c r="I70" s="1"/>
      <c r="P70" s="187"/>
      <c r="Q70" s="95">
        <v>152</v>
      </c>
      <c r="R70" s="118">
        <f>AVERAGE(F82:F85)</f>
        <v>4.9087499999999995</v>
      </c>
      <c r="S70" s="127">
        <f>STDEV(F82:F85)</f>
        <v>0.25492564275359453</v>
      </c>
      <c r="T70" s="6">
        <f t="shared" ref="T70:T80" si="2">S70/2</f>
        <v>0.12746282137679726</v>
      </c>
      <c r="U70" s="182"/>
      <c r="V70" s="183"/>
      <c r="W70" s="157">
        <f t="shared" si="1"/>
        <v>2.5966452024812279</v>
      </c>
      <c r="X70" s="157">
        <v>0.45484000000000002</v>
      </c>
    </row>
    <row r="71" spans="1:25">
      <c r="A71" s="115" t="s">
        <v>330</v>
      </c>
      <c r="B71" s="5" t="s">
        <v>197</v>
      </c>
      <c r="C71" s="5" t="s">
        <v>198</v>
      </c>
      <c r="D71" s="5"/>
      <c r="E71" s="5">
        <v>0.86299999999999999</v>
      </c>
      <c r="F71" s="5">
        <f t="shared" si="0"/>
        <v>4.7465000000000002</v>
      </c>
      <c r="G71" s="5"/>
      <c r="H71" s="116"/>
      <c r="I71" s="1"/>
      <c r="P71" s="187"/>
      <c r="Q71" s="95">
        <v>168</v>
      </c>
      <c r="R71" s="118">
        <f>AVERAGE(F86:F89)</f>
        <v>4.4893749999999999</v>
      </c>
      <c r="S71" s="127">
        <f>STDEV(F86:F89)</f>
        <v>6.9913488207450428E-2</v>
      </c>
      <c r="T71" s="6">
        <f t="shared" si="2"/>
        <v>3.4956744103725214E-2</v>
      </c>
      <c r="U71" s="182"/>
      <c r="V71" s="183"/>
      <c r="W71" s="157">
        <f t="shared" si="1"/>
        <v>0.77865502667353947</v>
      </c>
      <c r="X71" s="157">
        <v>0.41599000000000003</v>
      </c>
    </row>
    <row r="72" spans="1:25">
      <c r="A72" s="128"/>
      <c r="B72" s="9" t="s">
        <v>199</v>
      </c>
      <c r="C72" s="9" t="s">
        <v>200</v>
      </c>
      <c r="D72" s="9"/>
      <c r="E72" s="9">
        <v>0.83299999999999996</v>
      </c>
      <c r="F72" s="9">
        <f t="shared" si="0"/>
        <v>4.5815000000000001</v>
      </c>
      <c r="G72" s="9"/>
      <c r="H72" s="120"/>
      <c r="P72" s="188"/>
      <c r="Q72" s="96">
        <v>191.9</v>
      </c>
      <c r="R72" s="118">
        <f>AVERAGE(F90:F93)</f>
        <v>3.6740000000000004</v>
      </c>
      <c r="S72" s="129">
        <f>STDEV(F90:F93)</f>
        <v>0.12630056743076559</v>
      </c>
      <c r="T72" s="6">
        <f t="shared" si="2"/>
        <v>6.3150283715382796E-2</v>
      </c>
      <c r="U72" s="191"/>
      <c r="V72" s="192"/>
      <c r="W72" s="157">
        <f t="shared" si="1"/>
        <v>1.7188427794061729</v>
      </c>
      <c r="X72" s="157">
        <v>0.34043000000000001</v>
      </c>
    </row>
    <row r="73" spans="1:25" ht="15" customHeight="1">
      <c r="A73" s="115" t="s">
        <v>332</v>
      </c>
      <c r="B73" s="5" t="s">
        <v>203</v>
      </c>
      <c r="C73" s="5" t="s">
        <v>204</v>
      </c>
      <c r="D73" s="5"/>
      <c r="E73" s="5">
        <v>0.59</v>
      </c>
      <c r="F73" s="5">
        <f t="shared" si="0"/>
        <v>3.2449999999999997</v>
      </c>
      <c r="G73" s="5"/>
      <c r="H73" s="116"/>
      <c r="I73" s="1"/>
      <c r="P73" s="177">
        <v>1</v>
      </c>
      <c r="Q73" s="113">
        <v>0</v>
      </c>
      <c r="R73" s="125">
        <f>AVERAGE(F94:F97)</f>
        <v>9.5191249999999989</v>
      </c>
      <c r="S73" s="125">
        <f>STDEV(F94:F97)</f>
        <v>0.48181538217454223</v>
      </c>
      <c r="T73" s="94">
        <f t="shared" si="2"/>
        <v>0.24090769108727111</v>
      </c>
      <c r="U73" s="198" t="s">
        <v>452</v>
      </c>
      <c r="V73" s="199"/>
      <c r="W73" s="159">
        <f t="shared" si="1"/>
        <v>2.5307755816555737</v>
      </c>
      <c r="X73" s="159">
        <v>0.88204212299999996</v>
      </c>
    </row>
    <row r="74" spans="1:25">
      <c r="A74" s="115" t="s">
        <v>330</v>
      </c>
      <c r="B74" s="5" t="s">
        <v>205</v>
      </c>
      <c r="C74" s="5" t="s">
        <v>206</v>
      </c>
      <c r="D74" s="5"/>
      <c r="E74" s="5">
        <v>0.55100000000000005</v>
      </c>
      <c r="F74" s="5">
        <f t="shared" si="0"/>
        <v>3.0305000000000004</v>
      </c>
      <c r="G74" s="5"/>
      <c r="H74" s="116"/>
      <c r="I74" s="1"/>
      <c r="P74" s="178"/>
      <c r="Q74" s="117">
        <v>8</v>
      </c>
      <c r="R74" s="118">
        <f>AVERAGE(F98:F101)</f>
        <v>8.6404999999999994</v>
      </c>
      <c r="S74" s="118">
        <f>STDEV(F98:F101)</f>
        <v>0.90211178169152972</v>
      </c>
      <c r="T74" s="95">
        <f t="shared" si="2"/>
        <v>0.45105589084576486</v>
      </c>
      <c r="U74" s="200"/>
      <c r="V74" s="201"/>
      <c r="W74" s="95">
        <f t="shared" si="1"/>
        <v>5.2202521942684443</v>
      </c>
      <c r="X74" s="95">
        <v>0.45105589099999999</v>
      </c>
    </row>
    <row r="75" spans="1:25">
      <c r="A75" s="128"/>
      <c r="B75" s="9" t="s">
        <v>207</v>
      </c>
      <c r="C75" s="9" t="s">
        <v>208</v>
      </c>
      <c r="D75" s="9"/>
      <c r="E75" s="9">
        <v>0.66500000000000004</v>
      </c>
      <c r="F75" s="9">
        <f t="shared" si="0"/>
        <v>3.6575000000000002</v>
      </c>
      <c r="G75" s="9"/>
      <c r="H75" s="120"/>
      <c r="P75" s="178"/>
      <c r="Q75" s="117">
        <v>24</v>
      </c>
      <c r="R75" s="118">
        <f>AVERAGE(F102:F105)</f>
        <v>7.6394999999999991</v>
      </c>
      <c r="S75" s="118">
        <f>STDEV(F102:F105)</f>
        <v>0.56306319953151451</v>
      </c>
      <c r="T75" s="95">
        <f t="shared" si="2"/>
        <v>0.28153159976575726</v>
      </c>
      <c r="U75" s="200"/>
      <c r="V75" s="201"/>
      <c r="W75" s="157">
        <f t="shared" si="1"/>
        <v>3.6852097619707744</v>
      </c>
      <c r="X75" s="157">
        <v>0.70787606999999997</v>
      </c>
    </row>
    <row r="76" spans="1:25">
      <c r="A76" s="123" t="s">
        <v>217</v>
      </c>
      <c r="B76" s="3" t="s">
        <v>210</v>
      </c>
      <c r="C76" s="3" t="s">
        <v>211</v>
      </c>
      <c r="D76" s="3"/>
      <c r="E76" s="3">
        <v>0.44</v>
      </c>
      <c r="F76" s="3">
        <f t="shared" si="0"/>
        <v>2.42</v>
      </c>
      <c r="G76" s="3">
        <f>AVERAGE(F76:F78)</f>
        <v>2.0423333333333336</v>
      </c>
      <c r="H76" s="124">
        <f>_xlfn.STDEV.P(F76:F78)</f>
        <v>0.26765410929447969</v>
      </c>
      <c r="P76" s="179"/>
      <c r="Q76" s="121">
        <v>47.9</v>
      </c>
      <c r="R76" s="118">
        <f>AVERAGE(F106:F109)</f>
        <v>6.1792499999999997</v>
      </c>
      <c r="S76" s="118">
        <f>STDEV(F106:F109)</f>
        <v>0.7276301143667242</v>
      </c>
      <c r="T76" s="96">
        <f t="shared" si="2"/>
        <v>0.3638150571833621</v>
      </c>
      <c r="U76" s="202"/>
      <c r="V76" s="203"/>
      <c r="W76" s="95">
        <f t="shared" si="1"/>
        <v>5.8876895607616158</v>
      </c>
      <c r="X76" s="95">
        <v>0.363815057</v>
      </c>
    </row>
    <row r="77" spans="1:25" ht="15" customHeight="1">
      <c r="A77" s="115" t="s">
        <v>330</v>
      </c>
      <c r="B77" s="5" t="s">
        <v>214</v>
      </c>
      <c r="C77" s="5" t="s">
        <v>215</v>
      </c>
      <c r="D77" s="5"/>
      <c r="E77" s="5">
        <v>0.34100000000000003</v>
      </c>
      <c r="F77" s="5">
        <f t="shared" si="0"/>
        <v>1.8755000000000002</v>
      </c>
      <c r="G77" s="5"/>
      <c r="H77" s="116"/>
      <c r="I77" s="1"/>
      <c r="P77" s="186">
        <v>7</v>
      </c>
      <c r="Q77" s="114">
        <v>144</v>
      </c>
      <c r="R77" s="126">
        <f>AVERAGE(F110:F113)</f>
        <v>10.85975</v>
      </c>
      <c r="S77" s="125">
        <f>STDEV(F110:F113)</f>
        <v>1.4059108850374107</v>
      </c>
      <c r="T77" s="95">
        <f t="shared" si="2"/>
        <v>0.70295544251870534</v>
      </c>
      <c r="U77" s="198" t="s">
        <v>452</v>
      </c>
      <c r="V77" s="199"/>
      <c r="W77" s="95">
        <f t="shared" si="1"/>
        <v>6.4730352219775344</v>
      </c>
      <c r="X77" s="95">
        <v>0.70295544300000001</v>
      </c>
    </row>
    <row r="78" spans="1:25" ht="16" thickBot="1">
      <c r="A78" s="130"/>
      <c r="B78" s="62" t="s">
        <v>216</v>
      </c>
      <c r="C78" s="62" t="s">
        <v>53</v>
      </c>
      <c r="D78" s="62"/>
      <c r="E78" s="62">
        <v>0.33300000000000002</v>
      </c>
      <c r="F78" s="62">
        <f t="shared" si="0"/>
        <v>1.8315000000000001</v>
      </c>
      <c r="G78" s="62"/>
      <c r="H78" s="131"/>
      <c r="P78" s="187"/>
      <c r="Q78" s="132">
        <v>152</v>
      </c>
      <c r="R78" s="127">
        <f>AVERAGE(F114:F117)</f>
        <v>9.593375</v>
      </c>
      <c r="S78" s="118">
        <f>STDEV(F114:F117)</f>
        <v>0.144569115535327</v>
      </c>
      <c r="T78" s="95">
        <f t="shared" si="2"/>
        <v>7.2284557767663501E-2</v>
      </c>
      <c r="U78" s="200"/>
      <c r="V78" s="201"/>
      <c r="W78" s="157">
        <f t="shared" si="1"/>
        <v>0.75348412594799541</v>
      </c>
      <c r="X78" s="157">
        <v>0.88892212800000003</v>
      </c>
    </row>
    <row r="79" spans="1:25">
      <c r="A79" s="110" t="s">
        <v>226</v>
      </c>
      <c r="B79" s="111" t="s">
        <v>218</v>
      </c>
      <c r="C79" s="111" t="s">
        <v>219</v>
      </c>
      <c r="D79" s="111"/>
      <c r="E79" s="111">
        <v>0.92</v>
      </c>
      <c r="F79" s="111">
        <f t="shared" si="0"/>
        <v>5.0600000000000005</v>
      </c>
      <c r="G79" s="111">
        <f>AVERAGE(F79:F81)</f>
        <v>5.1846666666666659</v>
      </c>
      <c r="H79" s="112">
        <f>_xlfn.STDEV.P(F79:F81)</f>
        <v>9.3589826132734671E-2</v>
      </c>
      <c r="P79" s="187"/>
      <c r="Q79" s="132">
        <v>168</v>
      </c>
      <c r="R79" s="127">
        <f>AVERAGE(F118:F121)</f>
        <v>9.1506249999999998</v>
      </c>
      <c r="S79" s="118">
        <f>STDEV(F118:F121)</f>
        <v>0.20892158616731477</v>
      </c>
      <c r="T79" s="95">
        <f t="shared" si="2"/>
        <v>0.10446079308365738</v>
      </c>
      <c r="U79" s="200"/>
      <c r="V79" s="201"/>
      <c r="W79" s="157">
        <f t="shared" si="1"/>
        <v>1.1415700357479122</v>
      </c>
      <c r="X79" s="157">
        <v>0.84789691300000003</v>
      </c>
    </row>
    <row r="80" spans="1:25">
      <c r="A80" s="115" t="s">
        <v>334</v>
      </c>
      <c r="B80" s="5" t="s">
        <v>220</v>
      </c>
      <c r="C80" s="5" t="s">
        <v>221</v>
      </c>
      <c r="D80" s="5"/>
      <c r="E80" s="5">
        <v>0.94699999999999995</v>
      </c>
      <c r="F80" s="5">
        <f t="shared" si="0"/>
        <v>5.2084999999999999</v>
      </c>
      <c r="G80" s="5"/>
      <c r="H80" s="116"/>
      <c r="I80" s="1"/>
      <c r="P80" s="188"/>
      <c r="Q80" s="133">
        <v>191.9</v>
      </c>
      <c r="R80" s="129">
        <f>AVERAGE(F122:F125)</f>
        <v>8.5786250000000006</v>
      </c>
      <c r="S80" s="122">
        <f>STDEV(F122:F125)</f>
        <v>0.25590765749908001</v>
      </c>
      <c r="T80" s="96">
        <f t="shared" si="2"/>
        <v>0.12795382874954001</v>
      </c>
      <c r="U80" s="202"/>
      <c r="V80" s="203"/>
      <c r="W80" s="160">
        <f t="shared" si="1"/>
        <v>1.4915423946091593</v>
      </c>
      <c r="X80" s="160">
        <v>0.79489539300000001</v>
      </c>
    </row>
    <row r="81" spans="1:24">
      <c r="A81" s="119" t="s">
        <v>330</v>
      </c>
      <c r="B81" s="9" t="s">
        <v>224</v>
      </c>
      <c r="C81" s="9" t="s">
        <v>225</v>
      </c>
      <c r="D81" s="9"/>
      <c r="E81" s="9">
        <v>0.96099999999999997</v>
      </c>
      <c r="F81" s="9">
        <f t="shared" si="0"/>
        <v>5.2854999999999999</v>
      </c>
      <c r="G81" s="9"/>
      <c r="H81" s="120"/>
      <c r="I81" s="1"/>
      <c r="V81" t="s">
        <v>432</v>
      </c>
      <c r="X81">
        <f>AVERAGE(X65:X80)</f>
        <v>0.54150806362500004</v>
      </c>
    </row>
    <row r="82" spans="1:24">
      <c r="A82" s="123" t="s">
        <v>233</v>
      </c>
      <c r="B82" s="3" t="s">
        <v>227</v>
      </c>
      <c r="C82" s="3" t="s">
        <v>228</v>
      </c>
      <c r="D82" s="3"/>
      <c r="E82" s="3">
        <v>0.84199999999999997</v>
      </c>
      <c r="F82" s="3">
        <f t="shared" si="0"/>
        <v>4.6310000000000002</v>
      </c>
      <c r="G82" s="3">
        <f>AVERAGE(F82:F85)</f>
        <v>4.9087499999999995</v>
      </c>
      <c r="H82" s="124">
        <f>_xlfn.STDEV.P(F82:F85)</f>
        <v>0.22077208270068926</v>
      </c>
    </row>
    <row r="83" spans="1:24">
      <c r="A83" s="115" t="s">
        <v>331</v>
      </c>
      <c r="B83" s="5" t="s">
        <v>229</v>
      </c>
      <c r="C83" s="5" t="s">
        <v>230</v>
      </c>
      <c r="D83" s="5"/>
      <c r="E83" s="5">
        <v>0.871</v>
      </c>
      <c r="F83" s="5">
        <f t="shared" si="0"/>
        <v>4.7904999999999998</v>
      </c>
      <c r="G83" s="5"/>
      <c r="H83" s="116"/>
      <c r="I83" s="1"/>
    </row>
    <row r="84" spans="1:24">
      <c r="A84" s="115" t="s">
        <v>330</v>
      </c>
      <c r="B84" s="5" t="s">
        <v>231</v>
      </c>
      <c r="C84" s="5" t="s">
        <v>221</v>
      </c>
      <c r="D84" s="5"/>
      <c r="E84" s="5">
        <v>0.94899999999999995</v>
      </c>
      <c r="F84" s="5">
        <f t="shared" si="0"/>
        <v>5.2195</v>
      </c>
      <c r="G84" s="5"/>
      <c r="H84" s="116"/>
      <c r="I84" s="1"/>
      <c r="P84" s="161" t="s">
        <v>708</v>
      </c>
    </row>
    <row r="85" spans="1:24">
      <c r="A85" s="128"/>
      <c r="B85" s="9" t="s">
        <v>232</v>
      </c>
      <c r="C85" s="9" t="s">
        <v>55</v>
      </c>
      <c r="D85" s="9"/>
      <c r="E85" s="9">
        <v>0.90800000000000003</v>
      </c>
      <c r="F85" s="9">
        <f t="shared" si="0"/>
        <v>4.9939999999999998</v>
      </c>
      <c r="G85" s="9"/>
      <c r="H85" s="120"/>
    </row>
    <row r="86" spans="1:24">
      <c r="A86" s="123" t="s">
        <v>240</v>
      </c>
      <c r="B86" s="3" t="s">
        <v>234</v>
      </c>
      <c r="C86" s="3" t="s">
        <v>152</v>
      </c>
      <c r="D86" s="3"/>
      <c r="E86" s="3">
        <v>0.8</v>
      </c>
      <c r="F86" s="3">
        <f t="shared" si="0"/>
        <v>4.4000000000000004</v>
      </c>
      <c r="G86" s="3">
        <f>AVERAGE(F86:F89)</f>
        <v>4.4893749999999999</v>
      </c>
      <c r="H86" s="124">
        <f>_xlfn.STDEV.P(F86:F89)</f>
        <v>6.0546856854835851E-2</v>
      </c>
      <c r="P86" t="s">
        <v>709</v>
      </c>
    </row>
    <row r="87" spans="1:24">
      <c r="A87" s="115" t="s">
        <v>332</v>
      </c>
      <c r="B87" s="5" t="s">
        <v>235</v>
      </c>
      <c r="C87" s="5" t="s">
        <v>236</v>
      </c>
      <c r="D87" s="5"/>
      <c r="E87" s="5">
        <v>0.81599999999999995</v>
      </c>
      <c r="F87" s="5">
        <f t="shared" si="0"/>
        <v>4.4879999999999995</v>
      </c>
      <c r="G87" s="5"/>
      <c r="H87" s="116"/>
      <c r="I87" s="1"/>
    </row>
    <row r="88" spans="1:24">
      <c r="A88" s="115" t="s">
        <v>330</v>
      </c>
      <c r="B88" s="5" t="s">
        <v>237</v>
      </c>
      <c r="C88" s="5" t="s">
        <v>238</v>
      </c>
      <c r="D88" s="5"/>
      <c r="E88" s="5">
        <v>0.81799999999999995</v>
      </c>
      <c r="F88" s="5">
        <f t="shared" si="0"/>
        <v>4.4989999999999997</v>
      </c>
      <c r="G88" s="5"/>
      <c r="H88" s="116"/>
      <c r="I88" s="1"/>
    </row>
    <row r="89" spans="1:24">
      <c r="A89" s="128"/>
      <c r="B89" s="9" t="s">
        <v>239</v>
      </c>
      <c r="C89" s="9" t="s">
        <v>194</v>
      </c>
      <c r="D89" s="9"/>
      <c r="E89" s="9">
        <v>0.83099999999999996</v>
      </c>
      <c r="F89" s="9">
        <f t="shared" si="0"/>
        <v>4.5705</v>
      </c>
      <c r="G89" s="9"/>
      <c r="H89" s="120"/>
    </row>
    <row r="90" spans="1:24">
      <c r="A90" s="123" t="s">
        <v>249</v>
      </c>
      <c r="B90" s="3" t="s">
        <v>241</v>
      </c>
      <c r="C90" s="3" t="s">
        <v>242</v>
      </c>
      <c r="D90" s="3"/>
      <c r="E90" s="3">
        <v>0.68400000000000005</v>
      </c>
      <c r="F90" s="3">
        <f t="shared" si="0"/>
        <v>3.7620000000000005</v>
      </c>
      <c r="G90" s="3">
        <f>AVERAGE(F90:F93)</f>
        <v>3.6740000000000004</v>
      </c>
      <c r="H90" s="124">
        <f>_xlfn.STDEV.P(F90:F93)</f>
        <v>0.10937949990743248</v>
      </c>
    </row>
    <row r="91" spans="1:24">
      <c r="A91" s="115" t="s">
        <v>333</v>
      </c>
      <c r="B91" s="11" t="s">
        <v>243</v>
      </c>
      <c r="C91" s="5" t="s">
        <v>244</v>
      </c>
      <c r="D91" s="5"/>
      <c r="E91" s="5">
        <v>0.67500000000000004</v>
      </c>
      <c r="F91" s="5">
        <f t="shared" si="0"/>
        <v>3.7125000000000004</v>
      </c>
      <c r="G91" s="5"/>
      <c r="H91" s="116"/>
      <c r="I91" s="1"/>
      <c r="J91" s="2"/>
    </row>
    <row r="92" spans="1:24">
      <c r="A92" s="115" t="s">
        <v>330</v>
      </c>
      <c r="B92" s="5" t="s">
        <v>245</v>
      </c>
      <c r="C92" s="5" t="s">
        <v>246</v>
      </c>
      <c r="D92" s="5"/>
      <c r="E92" s="5">
        <v>0.67900000000000005</v>
      </c>
      <c r="F92" s="5">
        <f t="shared" si="0"/>
        <v>3.7345000000000002</v>
      </c>
      <c r="G92" s="5"/>
      <c r="H92" s="116"/>
      <c r="I92" s="1"/>
    </row>
    <row r="93" spans="1:24" ht="16" thickBot="1">
      <c r="A93" s="130"/>
      <c r="B93" s="62" t="s">
        <v>247</v>
      </c>
      <c r="C93" s="62" t="s">
        <v>248</v>
      </c>
      <c r="D93" s="62"/>
      <c r="E93" s="62">
        <v>0.63400000000000001</v>
      </c>
      <c r="F93" s="62">
        <f t="shared" si="0"/>
        <v>3.4870000000000001</v>
      </c>
      <c r="G93" s="62"/>
      <c r="H93" s="131"/>
    </row>
    <row r="94" spans="1:24">
      <c r="A94" s="134" t="s">
        <v>258</v>
      </c>
      <c r="B94" s="111" t="s">
        <v>250</v>
      </c>
      <c r="C94" s="111" t="s">
        <v>251</v>
      </c>
      <c r="D94" s="111"/>
      <c r="E94" s="111">
        <v>1.7410000000000001</v>
      </c>
      <c r="F94" s="111">
        <f t="shared" si="0"/>
        <v>9.5754999999999999</v>
      </c>
      <c r="G94" s="111">
        <f>AVERAGE(F94:F97)</f>
        <v>9.5191249999999989</v>
      </c>
      <c r="H94" s="112">
        <f>_xlfn.STDEV.P(F94:F97)</f>
        <v>0.41726436089726154</v>
      </c>
    </row>
    <row r="95" spans="1:24">
      <c r="A95" s="135" t="s">
        <v>328</v>
      </c>
      <c r="B95" s="5" t="s">
        <v>252</v>
      </c>
      <c r="C95" s="5" t="s">
        <v>253</v>
      </c>
      <c r="D95" s="5"/>
      <c r="E95" s="5">
        <v>1.8080000000000001</v>
      </c>
      <c r="F95" s="5">
        <f t="shared" si="0"/>
        <v>9.9440000000000008</v>
      </c>
      <c r="G95" s="5"/>
      <c r="H95" s="116"/>
      <c r="I95" s="1"/>
    </row>
    <row r="96" spans="1:24">
      <c r="A96" s="135" t="s">
        <v>329</v>
      </c>
      <c r="B96" s="5" t="s">
        <v>254</v>
      </c>
      <c r="C96" s="5" t="s">
        <v>255</v>
      </c>
      <c r="D96" s="5"/>
      <c r="E96" s="5">
        <v>1.6060000000000001</v>
      </c>
      <c r="F96" s="5">
        <f t="shared" si="0"/>
        <v>8.8330000000000002</v>
      </c>
      <c r="G96" s="5"/>
      <c r="H96" s="116"/>
      <c r="I96" s="1"/>
    </row>
    <row r="97" spans="1:9">
      <c r="A97" s="136" t="s">
        <v>335</v>
      </c>
      <c r="B97" s="9" t="s">
        <v>256</v>
      </c>
      <c r="C97" s="9" t="s">
        <v>257</v>
      </c>
      <c r="D97" s="9"/>
      <c r="E97" s="9">
        <v>1.768</v>
      </c>
      <c r="F97" s="9">
        <f t="shared" si="0"/>
        <v>9.7240000000000002</v>
      </c>
      <c r="G97" s="9"/>
      <c r="H97" s="120"/>
      <c r="I97" s="1"/>
    </row>
    <row r="98" spans="1:9">
      <c r="A98" s="137" t="s">
        <v>267</v>
      </c>
      <c r="B98" s="3" t="s">
        <v>259</v>
      </c>
      <c r="C98" s="3" t="s">
        <v>260</v>
      </c>
      <c r="D98" s="3"/>
      <c r="E98" s="3">
        <v>1.6879999999999999</v>
      </c>
      <c r="F98" s="3">
        <f t="shared" si="0"/>
        <v>9.2839999999999989</v>
      </c>
      <c r="G98" s="3">
        <f>AVERAGE(F98:F101)</f>
        <v>8.6404999999999994</v>
      </c>
      <c r="H98" s="124">
        <f>_xlfn.STDEV.P(F98:F101)</f>
        <v>0.78125171999810639</v>
      </c>
    </row>
    <row r="99" spans="1:9">
      <c r="A99" s="135" t="s">
        <v>331</v>
      </c>
      <c r="B99" s="5" t="s">
        <v>261</v>
      </c>
      <c r="C99" s="5" t="s">
        <v>262</v>
      </c>
      <c r="D99" s="5"/>
      <c r="E99" s="5">
        <v>1.63</v>
      </c>
      <c r="F99" s="5">
        <f t="shared" si="0"/>
        <v>8.9649999999999999</v>
      </c>
      <c r="G99" s="5"/>
      <c r="H99" s="116"/>
      <c r="I99" s="1"/>
    </row>
    <row r="100" spans="1:9">
      <c r="A100" s="135" t="s">
        <v>335</v>
      </c>
      <c r="B100" s="5" t="s">
        <v>263</v>
      </c>
      <c r="C100" s="5" t="s">
        <v>264</v>
      </c>
      <c r="D100" s="5"/>
      <c r="E100" s="5">
        <v>1.6379999999999999</v>
      </c>
      <c r="F100" s="5">
        <f t="shared" si="0"/>
        <v>9.0090000000000003</v>
      </c>
      <c r="G100" s="5"/>
      <c r="H100" s="116"/>
      <c r="I100" s="1"/>
    </row>
    <row r="101" spans="1:9">
      <c r="A101" s="138"/>
      <c r="B101" s="9" t="s">
        <v>265</v>
      </c>
      <c r="C101" s="9" t="s">
        <v>266</v>
      </c>
      <c r="D101" s="9"/>
      <c r="E101" s="9">
        <v>1.3280000000000001</v>
      </c>
      <c r="F101" s="9">
        <f t="shared" si="0"/>
        <v>7.3040000000000003</v>
      </c>
      <c r="G101" s="9"/>
      <c r="H101" s="120"/>
    </row>
    <row r="102" spans="1:9">
      <c r="A102" s="139" t="s">
        <v>275</v>
      </c>
      <c r="B102" s="5" t="s">
        <v>268</v>
      </c>
      <c r="C102" s="5" t="s">
        <v>269</v>
      </c>
      <c r="D102" s="5"/>
      <c r="E102" s="5">
        <v>1.363</v>
      </c>
      <c r="F102" s="5">
        <f t="shared" si="0"/>
        <v>7.4965000000000002</v>
      </c>
      <c r="G102" s="5">
        <f>AVERAGE(F102:F105)</f>
        <v>7.6394999999999991</v>
      </c>
      <c r="H102" s="116">
        <f>_xlfn.STDEV.P(F102:F105)</f>
        <v>0.48762703473043784</v>
      </c>
    </row>
    <row r="103" spans="1:9">
      <c r="A103" s="135" t="s">
        <v>332</v>
      </c>
      <c r="B103" s="5" t="s">
        <v>270</v>
      </c>
      <c r="C103" s="5" t="s">
        <v>271</v>
      </c>
      <c r="D103" s="5"/>
      <c r="E103" s="5">
        <v>1.31</v>
      </c>
      <c r="F103" s="5">
        <f t="shared" si="0"/>
        <v>7.2050000000000001</v>
      </c>
      <c r="G103" s="5"/>
      <c r="H103" s="116"/>
      <c r="I103" s="1"/>
    </row>
    <row r="104" spans="1:9">
      <c r="A104" s="135" t="s">
        <v>335</v>
      </c>
      <c r="B104" s="5" t="s">
        <v>272</v>
      </c>
      <c r="C104" s="5" t="s">
        <v>86</v>
      </c>
      <c r="D104" s="5"/>
      <c r="E104" s="5">
        <v>1.5389999999999999</v>
      </c>
      <c r="F104" s="5">
        <f t="shared" si="0"/>
        <v>8.4644999999999992</v>
      </c>
      <c r="G104" s="5"/>
      <c r="H104" s="116"/>
      <c r="I104" s="1"/>
    </row>
    <row r="105" spans="1:9">
      <c r="A105" s="139"/>
      <c r="B105" s="5" t="s">
        <v>273</v>
      </c>
      <c r="C105" s="5" t="s">
        <v>274</v>
      </c>
      <c r="D105" s="5"/>
      <c r="E105" s="5">
        <v>1.3440000000000001</v>
      </c>
      <c r="F105" s="5">
        <f t="shared" si="0"/>
        <v>7.3920000000000003</v>
      </c>
      <c r="G105" s="5"/>
      <c r="H105" s="116"/>
    </row>
    <row r="106" spans="1:9">
      <c r="A106" s="137" t="s">
        <v>284</v>
      </c>
      <c r="B106" s="3" t="s">
        <v>276</v>
      </c>
      <c r="C106" s="3" t="s">
        <v>277</v>
      </c>
      <c r="D106" s="3"/>
      <c r="E106" s="3">
        <v>1.0549999999999999</v>
      </c>
      <c r="F106" s="3">
        <f t="shared" si="0"/>
        <v>5.8024999999999993</v>
      </c>
      <c r="G106" s="3">
        <f>AVERAGE(F106:F109)</f>
        <v>6.1792499999999997</v>
      </c>
      <c r="H106" s="124">
        <f>_xlfn.STDEV.P(F106:F109)</f>
        <v>0.63014616360015963</v>
      </c>
    </row>
    <row r="107" spans="1:9">
      <c r="A107" s="135" t="s">
        <v>333</v>
      </c>
      <c r="B107" s="5" t="s">
        <v>278</v>
      </c>
      <c r="C107" s="5" t="s">
        <v>279</v>
      </c>
      <c r="D107" s="5"/>
      <c r="E107" s="5">
        <v>0.997</v>
      </c>
      <c r="F107" s="5">
        <f t="shared" si="0"/>
        <v>5.4835000000000003</v>
      </c>
      <c r="G107" s="5"/>
      <c r="H107" s="116"/>
      <c r="I107" s="1"/>
    </row>
    <row r="108" spans="1:9">
      <c r="A108" s="135" t="s">
        <v>335</v>
      </c>
      <c r="B108" s="5" t="s">
        <v>280</v>
      </c>
      <c r="C108" s="5" t="s">
        <v>281</v>
      </c>
      <c r="D108" s="5"/>
      <c r="E108" s="5">
        <v>1.3009999999999999</v>
      </c>
      <c r="F108" s="5">
        <f t="shared" si="0"/>
        <v>7.1555</v>
      </c>
      <c r="G108" s="5"/>
      <c r="H108" s="116"/>
      <c r="I108" s="1"/>
    </row>
    <row r="109" spans="1:9" ht="16" thickBot="1">
      <c r="A109" s="140"/>
      <c r="B109" s="62" t="s">
        <v>282</v>
      </c>
      <c r="C109" s="62" t="s">
        <v>283</v>
      </c>
      <c r="D109" s="62"/>
      <c r="E109" s="62">
        <v>1.141</v>
      </c>
      <c r="F109" s="62">
        <f t="shared" si="0"/>
        <v>6.2755000000000001</v>
      </c>
      <c r="G109" s="62"/>
      <c r="H109" s="131"/>
    </row>
    <row r="110" spans="1:9">
      <c r="A110" s="134" t="s">
        <v>294</v>
      </c>
      <c r="B110" s="111" t="s">
        <v>285</v>
      </c>
      <c r="C110" s="111" t="s">
        <v>286</v>
      </c>
      <c r="D110" s="111" t="s">
        <v>287</v>
      </c>
      <c r="E110" s="111">
        <v>2.355</v>
      </c>
      <c r="F110" s="111">
        <f t="shared" si="0"/>
        <v>12.952500000000001</v>
      </c>
      <c r="G110" s="111">
        <f>AVERAGE(F110:F113)</f>
        <v>10.85975</v>
      </c>
      <c r="H110" s="112">
        <f>_xlfn.STDEV.P(F110:F113)</f>
        <v>1.2175545418994611</v>
      </c>
    </row>
    <row r="111" spans="1:9">
      <c r="A111" s="135" t="s">
        <v>334</v>
      </c>
      <c r="B111" s="5" t="s">
        <v>288</v>
      </c>
      <c r="C111" s="5" t="s">
        <v>289</v>
      </c>
      <c r="D111" s="5"/>
      <c r="E111" s="5">
        <v>1.8109999999999999</v>
      </c>
      <c r="F111" s="5">
        <f t="shared" si="0"/>
        <v>9.9604999999999997</v>
      </c>
      <c r="G111" s="5"/>
      <c r="H111" s="116"/>
      <c r="I111" s="1"/>
    </row>
    <row r="112" spans="1:9">
      <c r="A112" s="135" t="s">
        <v>329</v>
      </c>
      <c r="B112" s="5" t="s">
        <v>290</v>
      </c>
      <c r="C112" s="5" t="s">
        <v>291</v>
      </c>
      <c r="D112" s="5"/>
      <c r="E112" s="5">
        <v>1.8440000000000001</v>
      </c>
      <c r="F112" s="5">
        <f t="shared" si="0"/>
        <v>10.142000000000001</v>
      </c>
      <c r="G112" s="5"/>
      <c r="H112" s="116"/>
      <c r="I112" s="1"/>
    </row>
    <row r="113" spans="1:9">
      <c r="A113" s="136" t="s">
        <v>335</v>
      </c>
      <c r="B113" s="9" t="s">
        <v>292</v>
      </c>
      <c r="C113" s="9" t="s">
        <v>293</v>
      </c>
      <c r="D113" s="9"/>
      <c r="E113" s="9">
        <v>1.8879999999999999</v>
      </c>
      <c r="F113" s="9">
        <f t="shared" si="0"/>
        <v>10.384</v>
      </c>
      <c r="G113" s="9"/>
      <c r="H113" s="120"/>
      <c r="I113" s="1"/>
    </row>
    <row r="114" spans="1:9">
      <c r="A114" s="137" t="s">
        <v>302</v>
      </c>
      <c r="B114" s="3" t="s">
        <v>295</v>
      </c>
      <c r="C114" s="3" t="s">
        <v>296</v>
      </c>
      <c r="D114" s="3"/>
      <c r="E114" s="3">
        <v>1.7450000000000001</v>
      </c>
      <c r="F114" s="3">
        <f t="shared" si="0"/>
        <v>9.5975000000000001</v>
      </c>
      <c r="G114" s="3">
        <f>AVERAGE(F114:F117)</f>
        <v>9.593375</v>
      </c>
      <c r="H114" s="124">
        <f>_xlfn.STDEV.P(F114:F117)</f>
        <v>0.12520052665624071</v>
      </c>
    </row>
    <row r="115" spans="1:9">
      <c r="A115" s="135" t="s">
        <v>331</v>
      </c>
      <c r="B115" s="5" t="s">
        <v>297</v>
      </c>
      <c r="C115" s="5" t="s">
        <v>298</v>
      </c>
      <c r="D115" s="5"/>
      <c r="E115" s="5">
        <v>1.748</v>
      </c>
      <c r="F115" s="5">
        <f t="shared" si="0"/>
        <v>9.6140000000000008</v>
      </c>
      <c r="G115" s="5"/>
      <c r="H115" s="116"/>
      <c r="I115" s="1"/>
    </row>
    <row r="116" spans="1:9">
      <c r="A116" s="135" t="s">
        <v>335</v>
      </c>
      <c r="B116" s="5" t="s">
        <v>299</v>
      </c>
      <c r="C116" s="5" t="s">
        <v>300</v>
      </c>
      <c r="D116" s="5"/>
      <c r="E116" s="5">
        <v>1.71</v>
      </c>
      <c r="F116" s="5">
        <f t="shared" si="0"/>
        <v>9.4049999999999994</v>
      </c>
      <c r="G116" s="5"/>
      <c r="H116" s="116"/>
      <c r="I116" s="1"/>
    </row>
    <row r="117" spans="1:9">
      <c r="A117" s="138"/>
      <c r="B117" s="9" t="s">
        <v>301</v>
      </c>
      <c r="C117" s="9" t="s">
        <v>144</v>
      </c>
      <c r="D117" s="9"/>
      <c r="E117" s="9">
        <v>1.774</v>
      </c>
      <c r="F117" s="9">
        <f t="shared" si="0"/>
        <v>9.7569999999999997</v>
      </c>
      <c r="G117" s="9"/>
      <c r="H117" s="120"/>
    </row>
    <row r="118" spans="1:9">
      <c r="A118" s="137" t="s">
        <v>310</v>
      </c>
      <c r="B118" s="3" t="s">
        <v>303</v>
      </c>
      <c r="C118" s="3" t="s">
        <v>304</v>
      </c>
      <c r="D118" s="3"/>
      <c r="E118" s="3">
        <v>1.627</v>
      </c>
      <c r="F118" s="3">
        <f t="shared" si="0"/>
        <v>8.9484999999999992</v>
      </c>
      <c r="G118" s="3">
        <f>AVERAGE(F118:F121)</f>
        <v>9.1506249999999998</v>
      </c>
      <c r="H118" s="124">
        <f>_xlfn.STDEV.P(F118:F121)</f>
        <v>0.18093140101983415</v>
      </c>
    </row>
    <row r="119" spans="1:9">
      <c r="A119" s="135" t="s">
        <v>332</v>
      </c>
      <c r="B119" s="5" t="s">
        <v>305</v>
      </c>
      <c r="C119" s="5" t="s">
        <v>306</v>
      </c>
      <c r="D119" s="5"/>
      <c r="E119" s="5">
        <v>1.704</v>
      </c>
      <c r="F119" s="5">
        <f t="shared" si="0"/>
        <v>9.3719999999999999</v>
      </c>
      <c r="G119" s="5"/>
      <c r="H119" s="116"/>
      <c r="I119" s="1"/>
    </row>
    <row r="120" spans="1:9">
      <c r="A120" s="135" t="s">
        <v>335</v>
      </c>
      <c r="B120" s="5" t="s">
        <v>307</v>
      </c>
      <c r="C120" s="5" t="s">
        <v>308</v>
      </c>
      <c r="D120" s="5"/>
      <c r="E120" s="5">
        <v>1.6359999999999999</v>
      </c>
      <c r="F120" s="5">
        <f t="shared" si="0"/>
        <v>8.9979999999999993</v>
      </c>
      <c r="G120" s="5"/>
      <c r="H120" s="116"/>
      <c r="I120" s="1"/>
    </row>
    <row r="121" spans="1:9">
      <c r="A121" s="138"/>
      <c r="B121" s="9" t="s">
        <v>309</v>
      </c>
      <c r="C121" s="9" t="s">
        <v>260</v>
      </c>
      <c r="D121" s="9"/>
      <c r="E121" s="9">
        <v>1.6879999999999999</v>
      </c>
      <c r="F121" s="9">
        <f t="shared" si="0"/>
        <v>9.2839999999999989</v>
      </c>
      <c r="G121" s="9"/>
      <c r="H121" s="120"/>
    </row>
    <row r="122" spans="1:9">
      <c r="A122" s="139" t="s">
        <v>336</v>
      </c>
      <c r="B122" s="5" t="s">
        <v>311</v>
      </c>
      <c r="C122" s="5" t="s">
        <v>312</v>
      </c>
      <c r="D122" s="5"/>
      <c r="E122" s="5">
        <v>1.4990000000000001</v>
      </c>
      <c r="F122" s="5">
        <f t="shared" si="0"/>
        <v>8.2445000000000004</v>
      </c>
      <c r="G122" s="5">
        <f>AVERAGE(F122:F125)</f>
        <v>8.5786250000000006</v>
      </c>
      <c r="H122" s="116">
        <f>_xlfn.STDEV.P(F122:F125)</f>
        <v>0.22162253241717059</v>
      </c>
    </row>
    <row r="123" spans="1:9">
      <c r="A123" s="135" t="s">
        <v>333</v>
      </c>
      <c r="B123" s="5" t="s">
        <v>313</v>
      </c>
      <c r="C123" s="5" t="s">
        <v>314</v>
      </c>
      <c r="D123" s="5"/>
      <c r="E123" s="5">
        <v>1.609</v>
      </c>
      <c r="F123" s="5">
        <f t="shared" si="0"/>
        <v>8.849499999999999</v>
      </c>
      <c r="G123" s="5"/>
      <c r="H123" s="116"/>
      <c r="I123" s="1"/>
    </row>
    <row r="124" spans="1:9">
      <c r="A124" s="135" t="s">
        <v>335</v>
      </c>
      <c r="B124" s="5" t="s">
        <v>315</v>
      </c>
      <c r="C124" s="5" t="s">
        <v>316</v>
      </c>
      <c r="D124" s="5"/>
      <c r="E124" s="5">
        <v>1.5529999999999999</v>
      </c>
      <c r="F124" s="5">
        <f t="shared" si="0"/>
        <v>8.5414999999999992</v>
      </c>
      <c r="G124" s="5"/>
      <c r="H124" s="116"/>
      <c r="I124" s="1"/>
    </row>
    <row r="125" spans="1:9" ht="16" thickBot="1">
      <c r="A125" s="140"/>
      <c r="B125" s="62" t="s">
        <v>317</v>
      </c>
      <c r="C125" s="62" t="s">
        <v>318</v>
      </c>
      <c r="D125" s="62"/>
      <c r="E125" s="62">
        <v>1.5780000000000001</v>
      </c>
      <c r="F125" s="62">
        <f t="shared" si="0"/>
        <v>8.6790000000000003</v>
      </c>
      <c r="G125" s="62"/>
      <c r="H125" s="131"/>
    </row>
    <row r="127" spans="1:9">
      <c r="A127" t="s">
        <v>105</v>
      </c>
    </row>
    <row r="129" spans="1:3">
      <c r="A129" t="s">
        <v>319</v>
      </c>
    </row>
    <row r="131" spans="1:3">
      <c r="A131" t="s">
        <v>4</v>
      </c>
    </row>
    <row r="132" spans="1:3">
      <c r="A132" t="s">
        <v>103</v>
      </c>
      <c r="B132" t="s">
        <v>320</v>
      </c>
      <c r="C132">
        <v>0</v>
      </c>
    </row>
    <row r="134" spans="1:3">
      <c r="A134" t="s">
        <v>4</v>
      </c>
    </row>
    <row r="135" spans="1:3">
      <c r="A135" t="s">
        <v>321</v>
      </c>
    </row>
    <row r="136" spans="1:3">
      <c r="A136" t="s">
        <v>322</v>
      </c>
    </row>
  </sheetData>
  <mergeCells count="16">
    <mergeCell ref="P73:P76"/>
    <mergeCell ref="U73:V76"/>
    <mergeCell ref="P77:P80"/>
    <mergeCell ref="U77:V80"/>
    <mergeCell ref="W63:W64"/>
    <mergeCell ref="X63:X64"/>
    <mergeCell ref="P65:P68"/>
    <mergeCell ref="U65:V68"/>
    <mergeCell ref="P69:P72"/>
    <mergeCell ref="U69:V72"/>
    <mergeCell ref="P63:P64"/>
    <mergeCell ref="Q63:Q64"/>
    <mergeCell ref="R63:R64"/>
    <mergeCell ref="S63:S64"/>
    <mergeCell ref="T63:T64"/>
    <mergeCell ref="U63:V6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58B-8FA4-8248-BABA-DA4774598285}">
  <dimension ref="A1:V134"/>
  <sheetViews>
    <sheetView tabSelected="1" topLeftCell="A68" zoomScale="58" workbookViewId="0">
      <selection activeCell="X69" sqref="X69"/>
    </sheetView>
  </sheetViews>
  <sheetFormatPr baseColWidth="10" defaultColWidth="8.83203125" defaultRowHeight="15"/>
  <cols>
    <col min="22" max="22" width="12.1640625" customWidth="1"/>
  </cols>
  <sheetData>
    <row r="1" spans="1:22">
      <c r="A1" t="s">
        <v>453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450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 t="s">
        <v>13</v>
      </c>
      <c r="B9" t="e" vm="2">
        <f>_FV(0,"0032")</f>
        <v>#VALUE!</v>
      </c>
      <c r="C9" t="s">
        <v>454</v>
      </c>
      <c r="D9" t="s">
        <v>455</v>
      </c>
      <c r="E9" t="s">
        <v>456</v>
      </c>
      <c r="F9" t="s">
        <v>457</v>
      </c>
      <c r="G9" t="s">
        <v>458</v>
      </c>
      <c r="H9" t="s">
        <v>459</v>
      </c>
      <c r="I9" t="s">
        <v>460</v>
      </c>
      <c r="J9" t="s">
        <v>461</v>
      </c>
      <c r="K9" t="e" vm="3">
        <f>_FV(0,"0632")</f>
        <v>#VALUE!</v>
      </c>
      <c r="L9" t="e" vm="4">
        <f>_FV(0,"0631")</f>
        <v>#VALUE!</v>
      </c>
      <c r="M9" t="s">
        <v>462</v>
      </c>
    </row>
    <row r="10" spans="1:22">
      <c r="B10" t="s">
        <v>463</v>
      </c>
      <c r="C10" t="s">
        <v>464</v>
      </c>
      <c r="D10" t="s">
        <v>465</v>
      </c>
      <c r="E10" t="s">
        <v>466</v>
      </c>
      <c r="F10" t="s">
        <v>467</v>
      </c>
      <c r="G10" t="s">
        <v>468</v>
      </c>
      <c r="H10" t="s">
        <v>469</v>
      </c>
      <c r="I10" t="s">
        <v>470</v>
      </c>
      <c r="J10" t="s">
        <v>471</v>
      </c>
      <c r="K10" t="e" vm="5">
        <f>_FV(0,"0633")</f>
        <v>#VALUE!</v>
      </c>
      <c r="L10" t="e" vm="3">
        <f>_FV(0,"0632")</f>
        <v>#VALUE!</v>
      </c>
      <c r="M10" t="s">
        <v>472</v>
      </c>
    </row>
    <row r="11" spans="1:22">
      <c r="B11" t="s">
        <v>473</v>
      </c>
      <c r="C11" t="s">
        <v>474</v>
      </c>
      <c r="D11" t="s">
        <v>475</v>
      </c>
      <c r="E11" t="s">
        <v>476</v>
      </c>
      <c r="F11" t="s">
        <v>477</v>
      </c>
      <c r="G11" t="s">
        <v>478</v>
      </c>
      <c r="H11" t="s">
        <v>479</v>
      </c>
      <c r="I11" t="s">
        <v>480</v>
      </c>
      <c r="J11" t="s">
        <v>481</v>
      </c>
      <c r="K11" t="e" vm="6">
        <f>_FV(0,"0636")</f>
        <v>#VALUE!</v>
      </c>
      <c r="L11" t="e" vm="5">
        <f>_FV(0,"0633")</f>
        <v>#VALUE!</v>
      </c>
      <c r="M11" t="s">
        <v>482</v>
      </c>
    </row>
    <row r="12" spans="1:22">
      <c r="B12" t="s">
        <v>483</v>
      </c>
      <c r="C12" t="s">
        <v>484</v>
      </c>
      <c r="D12" t="s">
        <v>485</v>
      </c>
      <c r="E12" t="s">
        <v>486</v>
      </c>
      <c r="F12" t="s">
        <v>487</v>
      </c>
      <c r="G12" t="s">
        <v>488</v>
      </c>
      <c r="H12" t="s">
        <v>489</v>
      </c>
      <c r="I12" t="s">
        <v>490</v>
      </c>
      <c r="J12" t="s">
        <v>491</v>
      </c>
      <c r="K12" t="e" vm="7">
        <f>_FV(0,"0634")</f>
        <v>#VALUE!</v>
      </c>
      <c r="L12" t="e" vm="3">
        <f>_FV(0,"0632")</f>
        <v>#VALUE!</v>
      </c>
      <c r="M12" t="s">
        <v>492</v>
      </c>
    </row>
    <row r="13" spans="1:22">
      <c r="B13" t="s">
        <v>493</v>
      </c>
      <c r="C13" t="s">
        <v>494</v>
      </c>
      <c r="D13" t="s">
        <v>495</v>
      </c>
      <c r="E13" t="s">
        <v>496</v>
      </c>
      <c r="F13" t="s">
        <v>497</v>
      </c>
      <c r="G13" t="s">
        <v>498</v>
      </c>
      <c r="H13" t="s">
        <v>499</v>
      </c>
      <c r="I13" t="s">
        <v>500</v>
      </c>
      <c r="J13" t="s">
        <v>501</v>
      </c>
      <c r="K13" t="e" vm="8">
        <f>_FV(0,"0635")</f>
        <v>#VALUE!</v>
      </c>
      <c r="L13" t="e" vm="3">
        <f>_FV(0,"0632")</f>
        <v>#VALUE!</v>
      </c>
      <c r="M13" t="s">
        <v>502</v>
      </c>
    </row>
    <row r="14" spans="1:22">
      <c r="B14" t="s">
        <v>503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  <c r="H14" t="s">
        <v>509</v>
      </c>
      <c r="I14" t="s">
        <v>510</v>
      </c>
      <c r="J14" t="s">
        <v>511</v>
      </c>
      <c r="K14" t="e" vm="8">
        <f>_FV(0,"0635")</f>
        <v>#VALUE!</v>
      </c>
      <c r="L14" t="e" vm="5">
        <f>_FV(0,"0633")</f>
        <v>#VALUE!</v>
      </c>
      <c r="M14" t="s">
        <v>512</v>
      </c>
    </row>
    <row r="15" spans="1:22">
      <c r="B15" t="s">
        <v>513</v>
      </c>
      <c r="C15" t="s">
        <v>514</v>
      </c>
      <c r="D15" t="s">
        <v>515</v>
      </c>
      <c r="E15" t="s">
        <v>516</v>
      </c>
      <c r="F15" t="s">
        <v>517</v>
      </c>
      <c r="G15" t="s">
        <v>518</v>
      </c>
      <c r="H15" t="s">
        <v>519</v>
      </c>
      <c r="I15" t="s">
        <v>520</v>
      </c>
      <c r="J15" t="s">
        <v>521</v>
      </c>
      <c r="K15" t="e" vm="6">
        <f>_FV(0,"0636")</f>
        <v>#VALUE!</v>
      </c>
      <c r="L15" t="e" vm="7">
        <f>_FV(0,"0634")</f>
        <v>#VALUE!</v>
      </c>
      <c r="M15" t="s">
        <v>522</v>
      </c>
    </row>
    <row r="16" spans="1:22">
      <c r="B16" t="s">
        <v>523</v>
      </c>
      <c r="C16" t="s">
        <v>524</v>
      </c>
      <c r="D16" t="s">
        <v>525</v>
      </c>
      <c r="E16" t="s">
        <v>526</v>
      </c>
      <c r="F16" t="s">
        <v>527</v>
      </c>
      <c r="G16" t="s">
        <v>528</v>
      </c>
      <c r="H16" t="s">
        <v>529</v>
      </c>
      <c r="I16" t="s">
        <v>530</v>
      </c>
      <c r="J16" t="s">
        <v>531</v>
      </c>
      <c r="K16" t="e" vm="5">
        <f>_FV(0,"0633")</f>
        <v>#VALUE!</v>
      </c>
      <c r="L16" t="e" vm="3">
        <f>_FV(0,"0632")</f>
        <v>#VALUE!</v>
      </c>
      <c r="M16" t="s">
        <v>532</v>
      </c>
    </row>
    <row r="18" spans="1:3">
      <c r="A18" t="s">
        <v>4</v>
      </c>
    </row>
    <row r="19" spans="1:3">
      <c r="A19" t="s">
        <v>103</v>
      </c>
      <c r="B19" t="s">
        <v>106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107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8">
      <c r="A33" t="s">
        <v>103</v>
      </c>
      <c r="B33" t="s">
        <v>108</v>
      </c>
      <c r="C33">
        <v>0</v>
      </c>
    </row>
    <row r="34" spans="1:8">
      <c r="A34" t="s">
        <v>109</v>
      </c>
      <c r="B34" t="s">
        <v>533</v>
      </c>
      <c r="C34" t="s">
        <v>534</v>
      </c>
      <c r="D34" t="s">
        <v>123</v>
      </c>
      <c r="E34" t="s">
        <v>535</v>
      </c>
      <c r="F34" t="s">
        <v>536</v>
      </c>
      <c r="G34" t="s">
        <v>170</v>
      </c>
      <c r="H34" t="s">
        <v>537</v>
      </c>
    </row>
    <row r="35" spans="1:8">
      <c r="C35" t="s">
        <v>538</v>
      </c>
      <c r="D35" t="s">
        <v>129</v>
      </c>
      <c r="E35" t="s">
        <v>539</v>
      </c>
    </row>
    <row r="36" spans="1:8">
      <c r="C36" t="s">
        <v>540</v>
      </c>
      <c r="D36" t="s">
        <v>134</v>
      </c>
      <c r="E36" t="s">
        <v>535</v>
      </c>
    </row>
    <row r="37" spans="1:8">
      <c r="C37" t="s">
        <v>541</v>
      </c>
      <c r="D37" t="s">
        <v>140</v>
      </c>
      <c r="E37" t="s">
        <v>542</v>
      </c>
    </row>
    <row r="38" spans="1:8">
      <c r="A38" t="s">
        <v>120</v>
      </c>
      <c r="B38" t="s">
        <v>543</v>
      </c>
      <c r="C38" t="s">
        <v>544</v>
      </c>
      <c r="D38" t="s">
        <v>145</v>
      </c>
      <c r="E38" t="s">
        <v>53</v>
      </c>
      <c r="F38" t="s">
        <v>545</v>
      </c>
      <c r="G38" t="s">
        <v>546</v>
      </c>
      <c r="H38" t="s">
        <v>547</v>
      </c>
    </row>
    <row r="39" spans="1:8">
      <c r="C39" t="s">
        <v>548</v>
      </c>
      <c r="D39" t="s">
        <v>151</v>
      </c>
      <c r="E39" t="s">
        <v>545</v>
      </c>
    </row>
    <row r="40" spans="1:8">
      <c r="A40" t="s">
        <v>131</v>
      </c>
      <c r="B40" t="s">
        <v>549</v>
      </c>
      <c r="C40" t="s">
        <v>550</v>
      </c>
      <c r="D40" t="s">
        <v>156</v>
      </c>
      <c r="E40" t="s">
        <v>551</v>
      </c>
      <c r="F40" t="s">
        <v>552</v>
      </c>
      <c r="G40" t="s">
        <v>159</v>
      </c>
      <c r="H40" t="s">
        <v>553</v>
      </c>
    </row>
    <row r="41" spans="1:8">
      <c r="C41" t="s">
        <v>554</v>
      </c>
      <c r="D41" t="s">
        <v>162</v>
      </c>
      <c r="E41" t="s">
        <v>555</v>
      </c>
    </row>
    <row r="42" spans="1:8">
      <c r="A42" t="s">
        <v>142</v>
      </c>
      <c r="B42" t="s">
        <v>556</v>
      </c>
      <c r="C42" t="s">
        <v>557</v>
      </c>
      <c r="D42" t="s">
        <v>167</v>
      </c>
      <c r="E42" t="s">
        <v>558</v>
      </c>
      <c r="F42" t="s">
        <v>559</v>
      </c>
      <c r="G42" t="s">
        <v>560</v>
      </c>
      <c r="H42" t="s">
        <v>561</v>
      </c>
    </row>
    <row r="43" spans="1:8">
      <c r="C43" t="s">
        <v>562</v>
      </c>
      <c r="D43" t="s">
        <v>173</v>
      </c>
      <c r="E43" t="s">
        <v>563</v>
      </c>
    </row>
    <row r="44" spans="1:8">
      <c r="A44" t="s">
        <v>153</v>
      </c>
      <c r="B44" t="s">
        <v>564</v>
      </c>
      <c r="C44" t="s">
        <v>565</v>
      </c>
      <c r="D44" t="s">
        <v>178</v>
      </c>
      <c r="E44" t="s">
        <v>513</v>
      </c>
      <c r="F44" t="s">
        <v>566</v>
      </c>
      <c r="G44" t="s">
        <v>542</v>
      </c>
      <c r="H44" t="s">
        <v>567</v>
      </c>
    </row>
    <row r="45" spans="1:8">
      <c r="C45" t="s">
        <v>568</v>
      </c>
      <c r="D45" t="s">
        <v>184</v>
      </c>
      <c r="E45" t="s">
        <v>569</v>
      </c>
    </row>
    <row r="46" spans="1:8">
      <c r="C46" t="s">
        <v>570</v>
      </c>
      <c r="D46" t="s">
        <v>571</v>
      </c>
      <c r="E46" t="s">
        <v>572</v>
      </c>
    </row>
    <row r="47" spans="1:8">
      <c r="C47" t="s">
        <v>573</v>
      </c>
      <c r="D47" t="s">
        <v>574</v>
      </c>
      <c r="E47" t="s">
        <v>575</v>
      </c>
    </row>
    <row r="48" spans="1:8">
      <c r="A48" s="1" t="s">
        <v>341</v>
      </c>
    </row>
    <row r="49" spans="1:22">
      <c r="A49" t="s">
        <v>536</v>
      </c>
    </row>
    <row r="50" spans="1:22">
      <c r="A50" s="1" t="s">
        <v>342</v>
      </c>
    </row>
    <row r="51" spans="1:22">
      <c r="A51" t="s">
        <v>566</v>
      </c>
    </row>
    <row r="53" spans="1:22">
      <c r="A53" t="s">
        <v>4</v>
      </c>
    </row>
    <row r="54" spans="1:22">
      <c r="A54" t="s">
        <v>103</v>
      </c>
      <c r="B54" t="s">
        <v>185</v>
      </c>
      <c r="C54">
        <v>0</v>
      </c>
    </row>
    <row r="56" spans="1:22">
      <c r="A56" t="s">
        <v>105</v>
      </c>
    </row>
    <row r="58" spans="1:22">
      <c r="A58" t="s">
        <v>4</v>
      </c>
    </row>
    <row r="59" spans="1:22" ht="16" thickBot="1">
      <c r="A59" t="s">
        <v>103</v>
      </c>
      <c r="B59" t="s">
        <v>576</v>
      </c>
      <c r="C59" t="s">
        <v>10</v>
      </c>
      <c r="D59" t="s">
        <v>105</v>
      </c>
      <c r="E59" s="1" t="s">
        <v>577</v>
      </c>
      <c r="F59" s="1" t="s">
        <v>578</v>
      </c>
      <c r="G59" s="1" t="s">
        <v>577</v>
      </c>
      <c r="H59" s="1" t="s">
        <v>579</v>
      </c>
      <c r="I59" s="1" t="s">
        <v>327</v>
      </c>
      <c r="J59" s="1" t="s">
        <v>580</v>
      </c>
      <c r="K59" s="1" t="s">
        <v>581</v>
      </c>
      <c r="L59" s="1" t="s">
        <v>327</v>
      </c>
    </row>
    <row r="60" spans="1:22">
      <c r="A60" s="141" t="s">
        <v>186</v>
      </c>
      <c r="B60" s="111" t="s">
        <v>187</v>
      </c>
      <c r="C60" s="111" t="s">
        <v>582</v>
      </c>
      <c r="D60" s="111"/>
      <c r="E60" s="111" t="s">
        <v>583</v>
      </c>
      <c r="F60" s="111">
        <v>1</v>
      </c>
      <c r="G60" s="111">
        <f>E60*F60</f>
        <v>36.31</v>
      </c>
      <c r="H60" s="111">
        <f>AVERAGE(G60:G63)</f>
        <v>47.729500000000002</v>
      </c>
      <c r="I60" s="111">
        <f>_xlfn.STDEV.P(G60:G63)</f>
        <v>23.597072726293828</v>
      </c>
      <c r="J60" s="111">
        <f t="shared" ref="J60:J123" si="0">(G60*6)/1000</f>
        <v>0.21786000000000003</v>
      </c>
      <c r="K60" s="111">
        <f>AVERAGE(J60:J63)</f>
        <v>0.28637699999999999</v>
      </c>
      <c r="L60" s="112">
        <f>_xlfn.STDEV.P(J60:J63)</f>
        <v>0.14158243635776302</v>
      </c>
      <c r="O60" s="193" t="s">
        <v>447</v>
      </c>
      <c r="P60" s="193" t="s">
        <v>448</v>
      </c>
      <c r="Q60" s="193" t="s">
        <v>432</v>
      </c>
      <c r="R60" s="193" t="s">
        <v>327</v>
      </c>
      <c r="S60" s="193" t="s">
        <v>440</v>
      </c>
      <c r="T60" s="194" t="s">
        <v>449</v>
      </c>
      <c r="U60" s="195"/>
      <c r="V60" s="175" t="s">
        <v>443</v>
      </c>
    </row>
    <row r="61" spans="1:22" ht="15" customHeight="1">
      <c r="A61" s="115" t="s">
        <v>328</v>
      </c>
      <c r="B61" s="5" t="s">
        <v>189</v>
      </c>
      <c r="C61" s="5" t="s">
        <v>584</v>
      </c>
      <c r="D61" s="5"/>
      <c r="E61" s="5" t="s">
        <v>585</v>
      </c>
      <c r="F61" s="5">
        <v>1</v>
      </c>
      <c r="G61" s="5">
        <f>E61*F61</f>
        <v>68.793000000000006</v>
      </c>
      <c r="H61" s="5"/>
      <c r="I61" s="5"/>
      <c r="J61" s="5">
        <f t="shared" si="0"/>
        <v>0.41275800000000001</v>
      </c>
      <c r="K61" s="5"/>
      <c r="L61" s="116"/>
      <c r="O61" s="193"/>
      <c r="P61" s="193"/>
      <c r="Q61" s="175"/>
      <c r="R61" s="175"/>
      <c r="S61" s="175"/>
      <c r="T61" s="196"/>
      <c r="U61" s="197"/>
      <c r="V61" s="204"/>
    </row>
    <row r="62" spans="1:22">
      <c r="A62" s="115" t="s">
        <v>329</v>
      </c>
      <c r="B62" s="5" t="s">
        <v>190</v>
      </c>
      <c r="C62" s="5" t="s">
        <v>586</v>
      </c>
      <c r="D62" s="5"/>
      <c r="E62" s="5" t="s">
        <v>587</v>
      </c>
      <c r="F62" s="5">
        <v>1</v>
      </c>
      <c r="G62" s="5">
        <f>E62*F62</f>
        <v>71.251000000000005</v>
      </c>
      <c r="H62" s="5"/>
      <c r="I62" s="5"/>
      <c r="J62" s="5">
        <f t="shared" si="0"/>
        <v>0.42750600000000005</v>
      </c>
      <c r="K62" s="5"/>
      <c r="L62" s="116"/>
      <c r="O62" s="177">
        <v>1</v>
      </c>
      <c r="P62" s="113">
        <v>0</v>
      </c>
      <c r="Q62" s="94">
        <v>47.729500000000002</v>
      </c>
      <c r="R62" s="114">
        <v>27.247552581225836</v>
      </c>
      <c r="S62" s="94">
        <f t="shared" ref="S62:S68" si="1">R62/2</f>
        <v>13.623776290612918</v>
      </c>
      <c r="T62" s="205" t="s">
        <v>450</v>
      </c>
      <c r="U62" s="205"/>
      <c r="V62" s="94">
        <f>S62/Q62*100</f>
        <v>28.543723044684981</v>
      </c>
    </row>
    <row r="63" spans="1:22">
      <c r="A63" s="119" t="s">
        <v>330</v>
      </c>
      <c r="B63" s="9" t="s">
        <v>192</v>
      </c>
      <c r="C63" s="9" t="s">
        <v>588</v>
      </c>
      <c r="D63" s="9"/>
      <c r="E63" s="9" t="s">
        <v>589</v>
      </c>
      <c r="F63" s="9">
        <v>1</v>
      </c>
      <c r="G63" s="9">
        <f>E63*F63</f>
        <v>14.564</v>
      </c>
      <c r="H63" s="9"/>
      <c r="I63" s="9"/>
      <c r="J63" s="9">
        <f t="shared" si="0"/>
        <v>8.7384000000000003E-2</v>
      </c>
      <c r="K63" s="9"/>
      <c r="L63" s="120"/>
      <c r="O63" s="178"/>
      <c r="P63" s="117">
        <v>8</v>
      </c>
      <c r="Q63" s="132">
        <v>116.59749999999998</v>
      </c>
      <c r="R63" s="132">
        <v>82.465314072038836</v>
      </c>
      <c r="S63" s="95">
        <f t="shared" si="1"/>
        <v>41.232657036019418</v>
      </c>
      <c r="T63" s="182"/>
      <c r="U63" s="206"/>
      <c r="V63" s="95">
        <f t="shared" ref="V63:V77" si="2">S63/Q63*100</f>
        <v>35.363242810540044</v>
      </c>
    </row>
    <row r="64" spans="1:22">
      <c r="A64" s="123" t="s">
        <v>201</v>
      </c>
      <c r="B64" s="3" t="s">
        <v>193</v>
      </c>
      <c r="C64" s="3" t="s">
        <v>590</v>
      </c>
      <c r="D64" s="3"/>
      <c r="E64" s="3" t="s">
        <v>591</v>
      </c>
      <c r="F64" s="3" t="s">
        <v>182</v>
      </c>
      <c r="G64" s="3">
        <f t="shared" ref="G64:G123" si="3">E64/F64</f>
        <v>48.094999999999999</v>
      </c>
      <c r="H64" s="3">
        <f>AVERAGE(G64:G67)</f>
        <v>116.59749999999998</v>
      </c>
      <c r="I64" s="3">
        <f>_xlfn.STDEV.P(G64:G67)</f>
        <v>71.417056917447979</v>
      </c>
      <c r="J64" s="3">
        <f t="shared" si="0"/>
        <v>0.28856999999999999</v>
      </c>
      <c r="K64" s="3">
        <f>AVERAGE(J64:J67)</f>
        <v>0.69958500000000001</v>
      </c>
      <c r="L64" s="124">
        <f>_xlfn.STDEV.P(J64:J67)</f>
        <v>0.42850234150468747</v>
      </c>
      <c r="O64" s="178"/>
      <c r="P64" s="117">
        <v>24</v>
      </c>
      <c r="Q64" s="118">
        <v>87.336250000000007</v>
      </c>
      <c r="R64" s="118">
        <v>45.473638402741983</v>
      </c>
      <c r="S64" s="95">
        <f t="shared" si="1"/>
        <v>22.736819201370992</v>
      </c>
      <c r="T64" s="182"/>
      <c r="U64" s="206"/>
      <c r="V64" s="95">
        <f t="shared" si="2"/>
        <v>26.03365635846626</v>
      </c>
    </row>
    <row r="65" spans="1:22" ht="15" customHeight="1">
      <c r="A65" s="115" t="s">
        <v>331</v>
      </c>
      <c r="B65" s="5" t="s">
        <v>195</v>
      </c>
      <c r="C65" s="5" t="s">
        <v>592</v>
      </c>
      <c r="D65" s="5"/>
      <c r="E65" s="5" t="s">
        <v>593</v>
      </c>
      <c r="F65" s="5" t="s">
        <v>182</v>
      </c>
      <c r="G65" s="5">
        <f t="shared" si="3"/>
        <v>115.235</v>
      </c>
      <c r="H65" s="5"/>
      <c r="I65" s="5"/>
      <c r="J65" s="5">
        <f t="shared" si="0"/>
        <v>0.69140999999999997</v>
      </c>
      <c r="K65" s="5"/>
      <c r="L65" s="116"/>
      <c r="O65" s="179"/>
      <c r="P65" s="121">
        <v>47.9</v>
      </c>
      <c r="Q65" s="118">
        <f>AVERAGE(G72:G75)</f>
        <v>64.223749999999995</v>
      </c>
      <c r="R65" s="118">
        <f>STDEV(G72:G75)</f>
        <v>29.794930602089579</v>
      </c>
      <c r="S65" s="96">
        <f t="shared" si="1"/>
        <v>14.897465301044789</v>
      </c>
      <c r="T65" s="184"/>
      <c r="U65" s="207"/>
      <c r="V65" s="95">
        <f t="shared" si="2"/>
        <v>23.196193465882622</v>
      </c>
    </row>
    <row r="66" spans="1:22">
      <c r="A66" s="115" t="s">
        <v>330</v>
      </c>
      <c r="B66" s="5" t="s">
        <v>197</v>
      </c>
      <c r="C66" s="5" t="s">
        <v>312</v>
      </c>
      <c r="D66" s="5"/>
      <c r="E66" s="5" t="s">
        <v>594</v>
      </c>
      <c r="F66" s="5" t="s">
        <v>182</v>
      </c>
      <c r="G66" s="5">
        <f t="shared" si="3"/>
        <v>232.97499999999999</v>
      </c>
      <c r="H66" s="5"/>
      <c r="I66" s="5"/>
      <c r="J66" s="5">
        <f t="shared" si="0"/>
        <v>1.3978499999999998</v>
      </c>
      <c r="K66" s="5"/>
      <c r="L66" s="116"/>
      <c r="O66" s="186">
        <v>7</v>
      </c>
      <c r="P66" s="94">
        <v>144</v>
      </c>
      <c r="Q66" s="142">
        <f>AVERAGE(G76:G79)</f>
        <v>9.3759999999999994</v>
      </c>
      <c r="R66" s="126">
        <f>STDEV(G76:G79)</f>
        <v>9.4042348616638289</v>
      </c>
      <c r="S66" s="4">
        <f t="shared" si="1"/>
        <v>4.7021174308319145</v>
      </c>
      <c r="T66" s="189" t="s">
        <v>451</v>
      </c>
      <c r="U66" s="208"/>
      <c r="V66" s="95">
        <f t="shared" si="2"/>
        <v>50.150569868087821</v>
      </c>
    </row>
    <row r="67" spans="1:22">
      <c r="A67" s="128"/>
      <c r="B67" s="9" t="s">
        <v>199</v>
      </c>
      <c r="C67" s="9" t="s">
        <v>595</v>
      </c>
      <c r="D67" s="9"/>
      <c r="E67" s="9" t="s">
        <v>596</v>
      </c>
      <c r="F67" s="9" t="s">
        <v>182</v>
      </c>
      <c r="G67" s="9">
        <f t="shared" si="3"/>
        <v>70.084999999999994</v>
      </c>
      <c r="H67" s="9"/>
      <c r="I67" s="9"/>
      <c r="J67" s="9">
        <f t="shared" si="0"/>
        <v>0.42050999999999999</v>
      </c>
      <c r="K67" s="9"/>
      <c r="L67" s="120"/>
      <c r="O67" s="187"/>
      <c r="P67" s="95">
        <v>152</v>
      </c>
      <c r="Q67" s="132">
        <f>AVERAGE(G80:G83)</f>
        <v>19.765000000000001</v>
      </c>
      <c r="R67" s="127">
        <f>STDEV(G80:G83)</f>
        <v>16.403625107477513</v>
      </c>
      <c r="S67" s="6">
        <f t="shared" si="1"/>
        <v>8.2018125537387565</v>
      </c>
      <c r="T67" s="182"/>
      <c r="U67" s="206"/>
      <c r="V67" s="95">
        <f t="shared" si="2"/>
        <v>41.496648387243894</v>
      </c>
    </row>
    <row r="68" spans="1:22">
      <c r="A68" s="123" t="s">
        <v>209</v>
      </c>
      <c r="B68" s="3" t="s">
        <v>202</v>
      </c>
      <c r="C68" s="3" t="s">
        <v>456</v>
      </c>
      <c r="D68" s="3"/>
      <c r="E68" s="3" t="s">
        <v>597</v>
      </c>
      <c r="F68" s="3" t="s">
        <v>182</v>
      </c>
      <c r="G68" s="3">
        <f t="shared" si="3"/>
        <v>34.35</v>
      </c>
      <c r="H68" s="3">
        <f>AVERAGE(G68:G71)</f>
        <v>87.336250000000007</v>
      </c>
      <c r="I68" s="3">
        <f>_xlfn.STDEV.P(G68:G71)</f>
        <v>39.381326059282188</v>
      </c>
      <c r="J68" s="3">
        <f t="shared" si="0"/>
        <v>0.20610000000000003</v>
      </c>
      <c r="K68" s="3">
        <f>AVERAGE(J68:J71)</f>
        <v>0.52401750000000002</v>
      </c>
      <c r="L68" s="124">
        <f>_xlfn.STDEV.P(J68:J71)</f>
        <v>0.23628795635569305</v>
      </c>
      <c r="O68" s="187"/>
      <c r="P68" s="95">
        <v>168</v>
      </c>
      <c r="Q68" s="132">
        <f>AVERAGE(G84:G87)</f>
        <v>19.6675</v>
      </c>
      <c r="R68" s="127">
        <f>STDEV(G84:G87)</f>
        <v>13.097174313568553</v>
      </c>
      <c r="S68" s="6">
        <f t="shared" si="1"/>
        <v>6.5485871567842766</v>
      </c>
      <c r="T68" s="182"/>
      <c r="U68" s="206"/>
      <c r="V68" s="95">
        <f t="shared" si="2"/>
        <v>33.296489928990859</v>
      </c>
    </row>
    <row r="69" spans="1:22" ht="15" customHeight="1">
      <c r="A69" s="115" t="s">
        <v>332</v>
      </c>
      <c r="B69" s="5" t="s">
        <v>203</v>
      </c>
      <c r="C69" s="5" t="s">
        <v>598</v>
      </c>
      <c r="D69" s="5"/>
      <c r="E69" s="5" t="s">
        <v>599</v>
      </c>
      <c r="F69" s="5" t="s">
        <v>182</v>
      </c>
      <c r="G69" s="5">
        <f t="shared" si="3"/>
        <v>112.62499999999999</v>
      </c>
      <c r="H69" s="5"/>
      <c r="I69" s="5"/>
      <c r="J69" s="5">
        <f t="shared" si="0"/>
        <v>0.67574999999999985</v>
      </c>
      <c r="K69" s="5"/>
      <c r="L69" s="116"/>
      <c r="O69" s="188"/>
      <c r="P69" s="96">
        <v>191.9</v>
      </c>
      <c r="Q69" s="118">
        <f>AVERAGE(G88,G90:G91)</f>
        <v>11.656666666666666</v>
      </c>
      <c r="R69" s="129">
        <f>STDEV(G88,G90:G91)</f>
        <v>6.101602931470822</v>
      </c>
      <c r="S69" s="6">
        <f>R69/SQRT(3)</f>
        <v>3.5227620949728888</v>
      </c>
      <c r="T69" s="191"/>
      <c r="U69" s="209"/>
      <c r="V69" s="95">
        <f t="shared" si="2"/>
        <v>30.22100739181775</v>
      </c>
    </row>
    <row r="70" spans="1:22">
      <c r="A70" s="115" t="s">
        <v>330</v>
      </c>
      <c r="B70" s="5" t="s">
        <v>205</v>
      </c>
      <c r="C70" s="5" t="s">
        <v>600</v>
      </c>
      <c r="D70" s="5"/>
      <c r="E70" s="5" t="s">
        <v>601</v>
      </c>
      <c r="F70" s="5" t="s">
        <v>182</v>
      </c>
      <c r="G70" s="5">
        <f t="shared" si="3"/>
        <v>135.63</v>
      </c>
      <c r="H70" s="5"/>
      <c r="I70" s="5"/>
      <c r="J70" s="5">
        <f t="shared" si="0"/>
        <v>0.81377999999999995</v>
      </c>
      <c r="K70" s="5"/>
      <c r="L70" s="116"/>
      <c r="O70" s="177">
        <v>1</v>
      </c>
      <c r="P70" s="113">
        <v>0</v>
      </c>
      <c r="Q70" s="125">
        <f>AVERAGE(G92:G95)</f>
        <v>131.102</v>
      </c>
      <c r="R70" s="125">
        <f>STDEV(G92:G95)</f>
        <v>86.827705417107495</v>
      </c>
      <c r="S70" s="94">
        <f t="shared" ref="S70:S77" si="4">R70/2</f>
        <v>43.413852708553748</v>
      </c>
      <c r="T70" s="198" t="s">
        <v>452</v>
      </c>
      <c r="U70" s="198"/>
      <c r="V70" s="95">
        <f t="shared" si="2"/>
        <v>33.114561721830135</v>
      </c>
    </row>
    <row r="71" spans="1:22">
      <c r="A71" s="128"/>
      <c r="B71" s="9" t="s">
        <v>207</v>
      </c>
      <c r="C71" s="9" t="s">
        <v>602</v>
      </c>
      <c r="D71" s="9"/>
      <c r="E71" s="9" t="s">
        <v>603</v>
      </c>
      <c r="F71" s="9" t="s">
        <v>182</v>
      </c>
      <c r="G71" s="9">
        <f t="shared" si="3"/>
        <v>66.739999999999995</v>
      </c>
      <c r="H71" s="9"/>
      <c r="I71" s="9"/>
      <c r="J71" s="9">
        <f t="shared" si="0"/>
        <v>0.40043999999999996</v>
      </c>
      <c r="K71" s="9"/>
      <c r="L71" s="120"/>
      <c r="O71" s="178"/>
      <c r="P71" s="117">
        <v>8</v>
      </c>
      <c r="Q71" s="118">
        <f>AVERAGE(G96:G99)</f>
        <v>537.25</v>
      </c>
      <c r="R71" s="118">
        <f>STDEV(G96:G99)</f>
        <v>84.113090415027855</v>
      </c>
      <c r="S71" s="95">
        <f t="shared" si="4"/>
        <v>42.056545207513928</v>
      </c>
      <c r="T71" s="200"/>
      <c r="U71" s="200"/>
      <c r="V71" s="95">
        <f t="shared" si="2"/>
        <v>7.8281145104725782</v>
      </c>
    </row>
    <row r="72" spans="1:22">
      <c r="A72" s="123" t="s">
        <v>217</v>
      </c>
      <c r="B72" s="3" t="s">
        <v>210</v>
      </c>
      <c r="C72" s="3" t="s">
        <v>604</v>
      </c>
      <c r="D72" s="3"/>
      <c r="E72" s="3" t="s">
        <v>605</v>
      </c>
      <c r="F72" s="3" t="s">
        <v>182</v>
      </c>
      <c r="G72" s="3">
        <f t="shared" si="3"/>
        <v>26.92</v>
      </c>
      <c r="H72" s="3">
        <f>AVERAGE(G72:G75)</f>
        <v>64.223749999999995</v>
      </c>
      <c r="I72" s="3">
        <f>_xlfn.STDEV.P(G72:G75)</f>
        <v>25.803166805403958</v>
      </c>
      <c r="J72" s="3">
        <f t="shared" si="0"/>
        <v>0.16152</v>
      </c>
      <c r="K72" s="3">
        <f>AVERAGE(J72:J75)</f>
        <v>0.38534250000000003</v>
      </c>
      <c r="L72" s="124">
        <f>_xlfn.STDEV.P(J72:J75)</f>
        <v>0.1548190008324235</v>
      </c>
      <c r="O72" s="178"/>
      <c r="P72" s="117">
        <v>24</v>
      </c>
      <c r="Q72" s="118">
        <f>AVERAGE(G100:G103)</f>
        <v>1028.625</v>
      </c>
      <c r="R72" s="118">
        <f>STDEV(G100:G103)</f>
        <v>142.23456601977287</v>
      </c>
      <c r="S72" s="95">
        <f t="shared" si="4"/>
        <v>71.117283009886435</v>
      </c>
      <c r="T72" s="200"/>
      <c r="U72" s="200"/>
      <c r="V72" s="95">
        <f t="shared" si="2"/>
        <v>6.9138201978258778</v>
      </c>
    </row>
    <row r="73" spans="1:22" ht="15" customHeight="1">
      <c r="A73" s="115" t="s">
        <v>333</v>
      </c>
      <c r="B73" s="5" t="s">
        <v>212</v>
      </c>
      <c r="C73" s="5" t="s">
        <v>606</v>
      </c>
      <c r="D73" s="5"/>
      <c r="E73" s="5" t="s">
        <v>607</v>
      </c>
      <c r="F73" s="5" t="s">
        <v>182</v>
      </c>
      <c r="G73" s="5">
        <f t="shared" si="3"/>
        <v>86.88</v>
      </c>
      <c r="H73" s="5"/>
      <c r="I73" s="5"/>
      <c r="J73" s="5">
        <f t="shared" si="0"/>
        <v>0.52127999999999997</v>
      </c>
      <c r="K73" s="5"/>
      <c r="L73" s="116"/>
      <c r="O73" s="179"/>
      <c r="P73" s="121">
        <v>47.9</v>
      </c>
      <c r="Q73" s="118">
        <f>AVERAGE(G104:G107)</f>
        <v>1037.26875</v>
      </c>
      <c r="R73" s="118">
        <f>STDEV(G104:G107)</f>
        <v>313.29162823624392</v>
      </c>
      <c r="S73" s="96">
        <f t="shared" si="4"/>
        <v>156.64581411812196</v>
      </c>
      <c r="T73" s="202"/>
      <c r="U73" s="202"/>
      <c r="V73" s="95">
        <f t="shared" si="2"/>
        <v>15.101757776672823</v>
      </c>
    </row>
    <row r="74" spans="1:22">
      <c r="A74" s="115" t="s">
        <v>330</v>
      </c>
      <c r="B74" s="5" t="s">
        <v>214</v>
      </c>
      <c r="C74" s="5" t="s">
        <v>608</v>
      </c>
      <c r="D74" s="5"/>
      <c r="E74" s="5" t="s">
        <v>609</v>
      </c>
      <c r="F74" s="5" t="s">
        <v>182</v>
      </c>
      <c r="G74" s="5">
        <f t="shared" si="3"/>
        <v>89.589999999999989</v>
      </c>
      <c r="H74" s="5"/>
      <c r="I74" s="5"/>
      <c r="J74" s="5">
        <f t="shared" si="0"/>
        <v>0.53754000000000002</v>
      </c>
      <c r="K74" s="5"/>
      <c r="L74" s="116"/>
      <c r="O74" s="186">
        <v>7</v>
      </c>
      <c r="P74" s="114">
        <v>144</v>
      </c>
      <c r="Q74" s="126">
        <f>AVERAGE(G108:G111)</f>
        <v>9.5385000000000009</v>
      </c>
      <c r="R74" s="125">
        <f>STDEV(G108:G111)</f>
        <v>6.9849414457101915</v>
      </c>
      <c r="S74" s="95">
        <f t="shared" si="4"/>
        <v>3.4924707228550957</v>
      </c>
      <c r="T74" s="198" t="s">
        <v>452</v>
      </c>
      <c r="U74" s="198"/>
      <c r="V74" s="95">
        <f t="shared" si="2"/>
        <v>36.614464778058348</v>
      </c>
    </row>
    <row r="75" spans="1:22" ht="16" thickBot="1">
      <c r="A75" s="130"/>
      <c r="B75" s="62" t="s">
        <v>216</v>
      </c>
      <c r="C75" s="62" t="s">
        <v>610</v>
      </c>
      <c r="D75" s="62"/>
      <c r="E75" s="62" t="s">
        <v>611</v>
      </c>
      <c r="F75" s="62" t="s">
        <v>182</v>
      </c>
      <c r="G75" s="62">
        <f t="shared" si="3"/>
        <v>53.505000000000003</v>
      </c>
      <c r="H75" s="62"/>
      <c r="I75" s="62"/>
      <c r="J75" s="62">
        <f t="shared" si="0"/>
        <v>0.32103000000000004</v>
      </c>
      <c r="K75" s="62"/>
      <c r="L75" s="131"/>
      <c r="O75" s="187"/>
      <c r="P75" s="132">
        <v>152</v>
      </c>
      <c r="Q75" s="127">
        <f>AVERAGE(G112:G115)</f>
        <v>45.728124999999999</v>
      </c>
      <c r="R75" s="118">
        <f>STDEV(G112:G115)</f>
        <v>6.6602159546444648</v>
      </c>
      <c r="S75" s="95">
        <f t="shared" si="4"/>
        <v>3.3301079773222324</v>
      </c>
      <c r="T75" s="200"/>
      <c r="U75" s="200"/>
      <c r="V75" s="95">
        <f t="shared" si="2"/>
        <v>7.282406565592253</v>
      </c>
    </row>
    <row r="76" spans="1:22">
      <c r="A76" s="110" t="s">
        <v>226</v>
      </c>
      <c r="B76" s="111" t="s">
        <v>218</v>
      </c>
      <c r="C76" s="111" t="s">
        <v>612</v>
      </c>
      <c r="D76" s="111"/>
      <c r="E76" s="111" t="s">
        <v>613</v>
      </c>
      <c r="F76" s="111">
        <v>1</v>
      </c>
      <c r="G76" s="111">
        <f t="shared" si="3"/>
        <v>16.529</v>
      </c>
      <c r="H76" s="111">
        <f>AVERAGE(G76:G79)</f>
        <v>9.3759999999999994</v>
      </c>
      <c r="I76" s="111">
        <f>_xlfn.STDEV.P(G76:G79)</f>
        <v>8.144306293356113</v>
      </c>
      <c r="J76" s="111">
        <f t="shared" si="0"/>
        <v>9.9174000000000012E-2</v>
      </c>
      <c r="K76" s="111">
        <f>AVERAGE(J76:J79)</f>
        <v>5.6256E-2</v>
      </c>
      <c r="L76" s="112">
        <f>_xlfn.STDEV.P(J76:J79)</f>
        <v>4.8865837760136678E-2</v>
      </c>
      <c r="O76" s="187"/>
      <c r="P76" s="132">
        <v>168</v>
      </c>
      <c r="Q76" s="127">
        <f>AVERAGE(G116:G119)</f>
        <v>71.828125</v>
      </c>
      <c r="R76" s="118">
        <f>STDEV(G116:G119)</f>
        <v>8.1982173811851737</v>
      </c>
      <c r="S76" s="95">
        <f t="shared" si="4"/>
        <v>4.0991086905925869</v>
      </c>
      <c r="T76" s="200"/>
      <c r="U76" s="200"/>
      <c r="V76" s="95">
        <f t="shared" si="2"/>
        <v>5.7068295888171754</v>
      </c>
    </row>
    <row r="77" spans="1:22">
      <c r="A77" s="115" t="s">
        <v>334</v>
      </c>
      <c r="B77" s="5" t="s">
        <v>220</v>
      </c>
      <c r="C77" s="5" t="s">
        <v>614</v>
      </c>
      <c r="D77" s="5"/>
      <c r="E77" s="5" t="s">
        <v>615</v>
      </c>
      <c r="F77" s="5">
        <v>1</v>
      </c>
      <c r="G77" s="5">
        <f t="shared" si="3"/>
        <v>18.452999999999999</v>
      </c>
      <c r="H77" s="5"/>
      <c r="I77" s="5"/>
      <c r="J77" s="5">
        <f t="shared" si="0"/>
        <v>0.11071799999999998</v>
      </c>
      <c r="K77" s="5"/>
      <c r="L77" s="116"/>
      <c r="O77" s="188"/>
      <c r="P77" s="133">
        <v>191.9</v>
      </c>
      <c r="Q77" s="129">
        <f>AVERAGE(G120:G123)</f>
        <v>74.418749999999989</v>
      </c>
      <c r="R77" s="122">
        <f>STDEV(G120:G123)</f>
        <v>8.5073099694713559</v>
      </c>
      <c r="S77" s="96">
        <f t="shared" si="4"/>
        <v>4.2536549847356779</v>
      </c>
      <c r="T77" s="202"/>
      <c r="U77" s="202"/>
      <c r="V77" s="96">
        <f t="shared" si="2"/>
        <v>5.7158377219930179</v>
      </c>
    </row>
    <row r="78" spans="1:22">
      <c r="A78" s="115" t="s">
        <v>329</v>
      </c>
      <c r="B78" s="5" t="s">
        <v>222</v>
      </c>
      <c r="C78" s="5" t="s">
        <v>560</v>
      </c>
      <c r="D78" s="5" t="s">
        <v>287</v>
      </c>
      <c r="E78" s="5" t="s">
        <v>616</v>
      </c>
      <c r="F78" s="5">
        <v>1</v>
      </c>
      <c r="G78" s="5">
        <f t="shared" si="3"/>
        <v>1.095</v>
      </c>
      <c r="H78" s="5"/>
      <c r="I78" s="5"/>
      <c r="J78" s="5">
        <f t="shared" si="0"/>
        <v>6.5700000000000003E-3</v>
      </c>
      <c r="K78" s="5"/>
      <c r="L78" s="116"/>
    </row>
    <row r="79" spans="1:22">
      <c r="A79" s="119" t="s">
        <v>330</v>
      </c>
      <c r="B79" s="9" t="s">
        <v>224</v>
      </c>
      <c r="C79" s="9" t="s">
        <v>617</v>
      </c>
      <c r="D79" s="9" t="s">
        <v>287</v>
      </c>
      <c r="E79" s="9" t="s">
        <v>618</v>
      </c>
      <c r="F79" s="9">
        <v>1</v>
      </c>
      <c r="G79" s="9">
        <f t="shared" si="3"/>
        <v>1.427</v>
      </c>
      <c r="H79" s="9"/>
      <c r="I79" s="9"/>
      <c r="J79" s="9">
        <f t="shared" si="0"/>
        <v>8.5620000000000019E-3</v>
      </c>
      <c r="K79" s="9"/>
      <c r="L79" s="120"/>
    </row>
    <row r="80" spans="1:22">
      <c r="A80" s="123" t="s">
        <v>233</v>
      </c>
      <c r="B80" s="3" t="s">
        <v>227</v>
      </c>
      <c r="C80" s="3" t="s">
        <v>460</v>
      </c>
      <c r="D80" s="3"/>
      <c r="E80" s="3" t="s">
        <v>619</v>
      </c>
      <c r="F80" s="3" t="s">
        <v>182</v>
      </c>
      <c r="G80" s="3">
        <f t="shared" si="3"/>
        <v>20.099999999999998</v>
      </c>
      <c r="H80" s="3">
        <f>AVERAGE(G80:G83)</f>
        <v>19.765000000000001</v>
      </c>
      <c r="I80" s="3">
        <f>_xlfn.STDEV.P(G80:G83)</f>
        <v>14.205956057231768</v>
      </c>
      <c r="J80" s="3">
        <f t="shared" si="0"/>
        <v>0.1206</v>
      </c>
      <c r="K80" s="3">
        <f>AVERAGE(J80:J83)</f>
        <v>0.11859</v>
      </c>
      <c r="L80" s="124">
        <f>_xlfn.STDEV.P(J80:J83)</f>
        <v>8.5235736343390628E-2</v>
      </c>
    </row>
    <row r="81" spans="1:12">
      <c r="A81" s="115" t="s">
        <v>331</v>
      </c>
      <c r="B81" s="5" t="s">
        <v>229</v>
      </c>
      <c r="C81" s="5" t="s">
        <v>620</v>
      </c>
      <c r="D81" s="5"/>
      <c r="E81" s="5" t="s">
        <v>621</v>
      </c>
      <c r="F81" s="5" t="s">
        <v>182</v>
      </c>
      <c r="G81" s="5">
        <f t="shared" si="3"/>
        <v>42.805</v>
      </c>
      <c r="H81" s="5"/>
      <c r="I81" s="5"/>
      <c r="J81" s="5">
        <f t="shared" si="0"/>
        <v>0.25683</v>
      </c>
      <c r="K81" s="5"/>
      <c r="L81" s="116"/>
    </row>
    <row r="82" spans="1:12">
      <c r="A82" s="115" t="s">
        <v>330</v>
      </c>
      <c r="B82" s="5" t="s">
        <v>231</v>
      </c>
      <c r="C82" s="5" t="s">
        <v>479</v>
      </c>
      <c r="D82" s="5" t="s">
        <v>287</v>
      </c>
      <c r="E82" s="5" t="s">
        <v>622</v>
      </c>
      <c r="F82" s="5" t="s">
        <v>182</v>
      </c>
      <c r="G82" s="5">
        <f t="shared" si="3"/>
        <v>6.835</v>
      </c>
      <c r="H82" s="5"/>
      <c r="I82" s="5"/>
      <c r="J82" s="5">
        <f t="shared" si="0"/>
        <v>4.1009999999999998E-2</v>
      </c>
      <c r="K82" s="5"/>
      <c r="L82" s="116"/>
    </row>
    <row r="83" spans="1:12">
      <c r="A83" s="128"/>
      <c r="B83" s="9" t="s">
        <v>232</v>
      </c>
      <c r="C83" s="9" t="s">
        <v>623</v>
      </c>
      <c r="D83" s="9" t="s">
        <v>287</v>
      </c>
      <c r="E83" s="9" t="s">
        <v>624</v>
      </c>
      <c r="F83" s="9" t="s">
        <v>182</v>
      </c>
      <c r="G83" s="9">
        <f t="shared" si="3"/>
        <v>9.32</v>
      </c>
      <c r="H83" s="9"/>
      <c r="I83" s="9"/>
      <c r="J83" s="9">
        <f t="shared" si="0"/>
        <v>5.5920000000000004E-2</v>
      </c>
      <c r="K83" s="9"/>
      <c r="L83" s="120"/>
    </row>
    <row r="84" spans="1:12">
      <c r="A84" s="123" t="s">
        <v>240</v>
      </c>
      <c r="B84" s="3" t="s">
        <v>234</v>
      </c>
      <c r="C84" s="3" t="s">
        <v>460</v>
      </c>
      <c r="D84" s="3"/>
      <c r="E84" s="3" t="s">
        <v>625</v>
      </c>
      <c r="F84" s="3" t="s">
        <v>182</v>
      </c>
      <c r="G84" s="3">
        <f t="shared" si="3"/>
        <v>20.024999999999999</v>
      </c>
      <c r="H84" s="3">
        <f>AVERAGE(G84:G87)</f>
        <v>19.6675</v>
      </c>
      <c r="I84" s="3">
        <f>_xlfn.STDEV.P(G84:G87)</f>
        <v>11.342485673343385</v>
      </c>
      <c r="J84" s="3">
        <f t="shared" si="0"/>
        <v>0.12014999999999999</v>
      </c>
      <c r="K84" s="3">
        <f>AVERAGE(J84:J87)</f>
        <v>0.118005</v>
      </c>
      <c r="L84" s="124">
        <f>_xlfn.STDEV.P(J84:J87)</f>
        <v>6.8054914040060324E-2</v>
      </c>
    </row>
    <row r="85" spans="1:12">
      <c r="A85" s="115" t="s">
        <v>332</v>
      </c>
      <c r="B85" s="5" t="s">
        <v>235</v>
      </c>
      <c r="C85" s="5" t="s">
        <v>626</v>
      </c>
      <c r="D85" s="5"/>
      <c r="E85" s="5" t="s">
        <v>627</v>
      </c>
      <c r="F85" s="5" t="s">
        <v>182</v>
      </c>
      <c r="G85" s="5">
        <f t="shared" si="3"/>
        <v>38.01</v>
      </c>
      <c r="H85" s="5"/>
      <c r="I85" s="5"/>
      <c r="J85" s="5">
        <f t="shared" si="0"/>
        <v>0.22806000000000001</v>
      </c>
      <c r="K85" s="5"/>
      <c r="L85" s="116"/>
    </row>
    <row r="86" spans="1:12">
      <c r="A86" s="115" t="s">
        <v>330</v>
      </c>
      <c r="B86" s="5" t="s">
        <v>237</v>
      </c>
      <c r="C86" s="5" t="s">
        <v>628</v>
      </c>
      <c r="D86" s="5" t="s">
        <v>287</v>
      </c>
      <c r="E86" s="5" t="s">
        <v>629</v>
      </c>
      <c r="F86" s="5" t="s">
        <v>182</v>
      </c>
      <c r="G86" s="5">
        <f t="shared" si="3"/>
        <v>9.0549999999999997</v>
      </c>
      <c r="H86" s="5"/>
      <c r="I86" s="5"/>
      <c r="J86" s="5">
        <f t="shared" si="0"/>
        <v>5.4329999999999996E-2</v>
      </c>
      <c r="K86" s="5"/>
      <c r="L86" s="116"/>
    </row>
    <row r="87" spans="1:12">
      <c r="A87" s="128"/>
      <c r="B87" s="9" t="s">
        <v>239</v>
      </c>
      <c r="C87" s="9" t="s">
        <v>630</v>
      </c>
      <c r="D87" s="9" t="s">
        <v>287</v>
      </c>
      <c r="E87" s="9" t="s">
        <v>631</v>
      </c>
      <c r="F87" s="9" t="s">
        <v>182</v>
      </c>
      <c r="G87" s="9">
        <f t="shared" si="3"/>
        <v>11.579999999999998</v>
      </c>
      <c r="H87" s="9"/>
      <c r="I87" s="9"/>
      <c r="J87" s="9">
        <f t="shared" si="0"/>
        <v>6.9479999999999986E-2</v>
      </c>
      <c r="K87" s="9"/>
      <c r="L87" s="120"/>
    </row>
    <row r="88" spans="1:12">
      <c r="A88" s="123" t="s">
        <v>249</v>
      </c>
      <c r="B88" s="3" t="s">
        <v>241</v>
      </c>
      <c r="C88" s="3" t="s">
        <v>632</v>
      </c>
      <c r="D88" s="3" t="s">
        <v>287</v>
      </c>
      <c r="E88" s="3" t="s">
        <v>633</v>
      </c>
      <c r="F88" s="3" t="s">
        <v>182</v>
      </c>
      <c r="G88" s="3">
        <f t="shared" si="3"/>
        <v>14.03</v>
      </c>
      <c r="H88" s="3">
        <f>AVERAGE(G88,G90:G91)</f>
        <v>11.656666666666666</v>
      </c>
      <c r="I88" s="3">
        <f>_xlfn.STDEV.P(G88,G90:G91)</f>
        <v>4.9819379317245165</v>
      </c>
      <c r="J88" s="3">
        <f t="shared" si="0"/>
        <v>8.4179999999999991E-2</v>
      </c>
      <c r="K88" s="3">
        <f>AVERAGE(J88,J90:J91)</f>
        <v>6.9939999999999988E-2</v>
      </c>
      <c r="L88" s="124">
        <f>_xlfn.STDEV.P(J88,J90:J91)</f>
        <v>2.9891627590347098E-2</v>
      </c>
    </row>
    <row r="89" spans="1:12">
      <c r="A89" s="115" t="s">
        <v>333</v>
      </c>
      <c r="B89" s="7" t="s">
        <v>243</v>
      </c>
      <c r="C89" s="7" t="s">
        <v>634</v>
      </c>
      <c r="D89" s="7"/>
      <c r="E89" s="7" t="s">
        <v>635</v>
      </c>
      <c r="F89" s="7" t="s">
        <v>182</v>
      </c>
      <c r="G89" s="7">
        <f t="shared" si="3"/>
        <v>136.21</v>
      </c>
      <c r="H89" s="5"/>
      <c r="I89" s="5"/>
      <c r="J89" s="7">
        <f t="shared" si="0"/>
        <v>0.81725999999999999</v>
      </c>
      <c r="K89" s="7" t="s">
        <v>636</v>
      </c>
      <c r="L89" s="116"/>
    </row>
    <row r="90" spans="1:12">
      <c r="A90" s="115" t="s">
        <v>330</v>
      </c>
      <c r="B90" s="5" t="s">
        <v>245</v>
      </c>
      <c r="C90" s="5" t="s">
        <v>637</v>
      </c>
      <c r="D90" s="5" t="s">
        <v>287</v>
      </c>
      <c r="E90" s="5" t="s">
        <v>638</v>
      </c>
      <c r="F90" s="5" t="s">
        <v>182</v>
      </c>
      <c r="G90" s="5">
        <f t="shared" si="3"/>
        <v>4.7249999999999996</v>
      </c>
      <c r="H90" s="5"/>
      <c r="I90" s="5"/>
      <c r="J90" s="5">
        <f t="shared" si="0"/>
        <v>2.8349999999999997E-2</v>
      </c>
      <c r="K90" s="5"/>
      <c r="L90" s="116"/>
    </row>
    <row r="91" spans="1:12" ht="16" thickBot="1">
      <c r="A91" s="143"/>
      <c r="B91" s="62" t="s">
        <v>247</v>
      </c>
      <c r="C91" s="62" t="s">
        <v>535</v>
      </c>
      <c r="D91" s="62" t="s">
        <v>287</v>
      </c>
      <c r="E91" s="62" t="s">
        <v>639</v>
      </c>
      <c r="F91" s="62" t="s">
        <v>182</v>
      </c>
      <c r="G91" s="62">
        <f t="shared" si="3"/>
        <v>16.215</v>
      </c>
      <c r="H91" s="62"/>
      <c r="I91" s="62"/>
      <c r="J91" s="62">
        <f t="shared" si="0"/>
        <v>9.7289999999999988E-2</v>
      </c>
      <c r="K91" s="62"/>
      <c r="L91" s="131"/>
    </row>
    <row r="92" spans="1:12">
      <c r="A92" s="134" t="s">
        <v>258</v>
      </c>
      <c r="B92" s="111" t="s">
        <v>250</v>
      </c>
      <c r="C92" s="111" t="s">
        <v>640</v>
      </c>
      <c r="D92" s="111"/>
      <c r="E92" s="111" t="s">
        <v>641</v>
      </c>
      <c r="F92" s="111">
        <v>1</v>
      </c>
      <c r="G92" s="111">
        <f t="shared" si="3"/>
        <v>112.087</v>
      </c>
      <c r="H92" s="111">
        <f>AVERAGE(G92:G95)</f>
        <v>131.102</v>
      </c>
      <c r="I92" s="111">
        <f>_xlfn.STDEV.P(G92:G95)</f>
        <v>75.194998643526802</v>
      </c>
      <c r="J92" s="111">
        <f t="shared" si="0"/>
        <v>0.67252200000000006</v>
      </c>
      <c r="K92" s="111">
        <f>AVERAGE(J92:J95)</f>
        <v>0.78661200000000009</v>
      </c>
      <c r="L92" s="112">
        <f>_xlfn.STDEV.P(J92:J95)</f>
        <v>0.45116999186116086</v>
      </c>
    </row>
    <row r="93" spans="1:12">
      <c r="A93" s="135" t="s">
        <v>328</v>
      </c>
      <c r="B93" s="5" t="s">
        <v>252</v>
      </c>
      <c r="C93" s="5" t="s">
        <v>642</v>
      </c>
      <c r="D93" s="5" t="s">
        <v>287</v>
      </c>
      <c r="E93" s="5" t="s">
        <v>643</v>
      </c>
      <c r="F93" s="5">
        <v>1</v>
      </c>
      <c r="G93" s="5">
        <f t="shared" si="3"/>
        <v>258.041</v>
      </c>
      <c r="H93" s="5"/>
      <c r="I93" s="5"/>
      <c r="J93" s="5">
        <f t="shared" si="0"/>
        <v>1.548246</v>
      </c>
      <c r="K93" s="5"/>
      <c r="L93" s="116"/>
    </row>
    <row r="94" spans="1:12">
      <c r="A94" s="135" t="s">
        <v>329</v>
      </c>
      <c r="B94" s="5" t="s">
        <v>254</v>
      </c>
      <c r="C94" s="5" t="s">
        <v>644</v>
      </c>
      <c r="D94" s="5"/>
      <c r="E94" s="5" t="s">
        <v>645</v>
      </c>
      <c r="F94" s="5">
        <v>1</v>
      </c>
      <c r="G94" s="5">
        <f t="shared" si="3"/>
        <v>89.754999999999995</v>
      </c>
      <c r="H94" s="5"/>
      <c r="I94" s="5"/>
      <c r="J94" s="5">
        <f t="shared" si="0"/>
        <v>0.53852999999999995</v>
      </c>
      <c r="K94" s="5"/>
      <c r="L94" s="116"/>
    </row>
    <row r="95" spans="1:12">
      <c r="A95" s="136" t="s">
        <v>335</v>
      </c>
      <c r="B95" s="9" t="s">
        <v>256</v>
      </c>
      <c r="C95" s="9" t="s">
        <v>646</v>
      </c>
      <c r="D95" s="9"/>
      <c r="E95" s="9" t="s">
        <v>647</v>
      </c>
      <c r="F95" s="9">
        <v>1</v>
      </c>
      <c r="G95" s="9">
        <f t="shared" si="3"/>
        <v>64.525000000000006</v>
      </c>
      <c r="H95" s="9"/>
      <c r="I95" s="9"/>
      <c r="J95" s="9">
        <f t="shared" si="0"/>
        <v>0.38715000000000005</v>
      </c>
      <c r="K95" s="9"/>
      <c r="L95" s="120"/>
    </row>
    <row r="96" spans="1:12">
      <c r="A96" s="137" t="s">
        <v>267</v>
      </c>
      <c r="B96" s="3" t="s">
        <v>259</v>
      </c>
      <c r="C96" s="3" t="s">
        <v>648</v>
      </c>
      <c r="D96" s="3"/>
      <c r="E96" s="3" t="s">
        <v>649</v>
      </c>
      <c r="F96" s="3">
        <v>0.08</v>
      </c>
      <c r="G96" s="3">
        <f t="shared" si="3"/>
        <v>463.53749999999997</v>
      </c>
      <c r="H96" s="3">
        <f>AVERAGE(G96:G99)</f>
        <v>537.25</v>
      </c>
      <c r="I96" s="3">
        <f>_xlfn.STDEV.P(G96:G99)</f>
        <v>72.84407309023149</v>
      </c>
      <c r="J96" s="3">
        <f t="shared" si="0"/>
        <v>2.7812250000000001</v>
      </c>
      <c r="K96" s="3">
        <f>AVERAGE(J96:J99)</f>
        <v>3.2235</v>
      </c>
      <c r="L96" s="124">
        <f>_xlfn.STDEV.P(J96:J99)</f>
        <v>0.43706443854138805</v>
      </c>
    </row>
    <row r="97" spans="1:19">
      <c r="A97" s="135" t="s">
        <v>331</v>
      </c>
      <c r="B97" s="5" t="s">
        <v>261</v>
      </c>
      <c r="C97" s="5" t="s">
        <v>650</v>
      </c>
      <c r="D97" s="5"/>
      <c r="E97" s="5" t="s">
        <v>651</v>
      </c>
      <c r="F97" s="5">
        <v>0.08</v>
      </c>
      <c r="G97" s="5">
        <f t="shared" si="3"/>
        <v>658.33749999999998</v>
      </c>
      <c r="H97" s="5"/>
      <c r="I97" s="5"/>
      <c r="J97" s="5">
        <f t="shared" si="0"/>
        <v>3.9500249999999997</v>
      </c>
      <c r="K97" s="5"/>
      <c r="L97" s="116"/>
    </row>
    <row r="98" spans="1:19">
      <c r="A98" s="135" t="s">
        <v>335</v>
      </c>
      <c r="B98" s="5" t="s">
        <v>263</v>
      </c>
      <c r="C98" s="5" t="s">
        <v>652</v>
      </c>
      <c r="D98" s="5"/>
      <c r="E98" s="5" t="s">
        <v>653</v>
      </c>
      <c r="F98" s="5">
        <v>0.08</v>
      </c>
      <c r="G98" s="5">
        <f t="shared" si="3"/>
        <v>515.44999999999993</v>
      </c>
      <c r="H98" s="5"/>
      <c r="I98" s="5"/>
      <c r="J98" s="5">
        <f t="shared" si="0"/>
        <v>3.0926999999999998</v>
      </c>
      <c r="K98" s="5"/>
      <c r="L98" s="116"/>
    </row>
    <row r="99" spans="1:19">
      <c r="A99" s="138"/>
      <c r="B99" s="9" t="s">
        <v>265</v>
      </c>
      <c r="C99" s="9" t="s">
        <v>654</v>
      </c>
      <c r="D99" s="9"/>
      <c r="E99" s="9" t="s">
        <v>655</v>
      </c>
      <c r="F99" s="9">
        <v>0.08</v>
      </c>
      <c r="G99" s="9">
        <f t="shared" si="3"/>
        <v>511.67499999999995</v>
      </c>
      <c r="H99" s="9"/>
      <c r="I99" s="9"/>
      <c r="J99" s="9">
        <f t="shared" si="0"/>
        <v>3.0700499999999997</v>
      </c>
      <c r="K99" s="9"/>
      <c r="L99" s="120"/>
    </row>
    <row r="100" spans="1:19">
      <c r="A100" s="137" t="s">
        <v>275</v>
      </c>
      <c r="B100" s="3" t="s">
        <v>268</v>
      </c>
      <c r="C100" s="3" t="s">
        <v>656</v>
      </c>
      <c r="D100" s="3"/>
      <c r="E100" s="3" t="s">
        <v>657</v>
      </c>
      <c r="F100" s="3">
        <v>0.08</v>
      </c>
      <c r="G100" s="3">
        <f t="shared" si="3"/>
        <v>951.47499999999991</v>
      </c>
      <c r="H100" s="3">
        <f>AVERAGE(G100:G103)</f>
        <v>1028.625</v>
      </c>
      <c r="I100" s="3">
        <f>_xlfn.STDEV.P(G100:G103)</f>
        <v>123.17874746937818</v>
      </c>
      <c r="J100" s="3">
        <f t="shared" si="0"/>
        <v>5.7088499999999991</v>
      </c>
      <c r="K100" s="3">
        <f>AVERAGE(J100:J103)</f>
        <v>6.1717499999999994</v>
      </c>
      <c r="L100" s="124">
        <f>_xlfn.STDEV.P(J100:J103)</f>
        <v>0.73907248481627674</v>
      </c>
    </row>
    <row r="101" spans="1:19">
      <c r="A101" s="135" t="s">
        <v>332</v>
      </c>
      <c r="B101" s="5" t="s">
        <v>270</v>
      </c>
      <c r="C101" s="5" t="s">
        <v>658</v>
      </c>
      <c r="D101" s="5"/>
      <c r="E101" s="5" t="s">
        <v>659</v>
      </c>
      <c r="F101" s="5">
        <v>0.08</v>
      </c>
      <c r="G101" s="5">
        <f t="shared" si="3"/>
        <v>1024.4124999999999</v>
      </c>
      <c r="H101" s="5"/>
      <c r="I101" s="5"/>
      <c r="J101" s="5">
        <f t="shared" si="0"/>
        <v>6.1464749999999997</v>
      </c>
      <c r="K101" s="5"/>
      <c r="L101" s="116"/>
    </row>
    <row r="102" spans="1:19">
      <c r="A102" s="135" t="s">
        <v>335</v>
      </c>
      <c r="B102" s="5" t="s">
        <v>272</v>
      </c>
      <c r="C102" s="5" t="s">
        <v>660</v>
      </c>
      <c r="D102" s="5"/>
      <c r="E102" s="5" t="s">
        <v>661</v>
      </c>
      <c r="F102" s="5">
        <v>0.08</v>
      </c>
      <c r="G102" s="5">
        <f t="shared" si="3"/>
        <v>1229.6374999999998</v>
      </c>
      <c r="H102" s="5"/>
      <c r="I102" s="5"/>
      <c r="J102" s="5">
        <f t="shared" si="0"/>
        <v>7.3778249999999987</v>
      </c>
      <c r="K102" s="5"/>
      <c r="L102" s="116"/>
    </row>
    <row r="103" spans="1:19">
      <c r="A103" s="138"/>
      <c r="B103" s="9" t="s">
        <v>273</v>
      </c>
      <c r="C103" s="9" t="s">
        <v>662</v>
      </c>
      <c r="D103" s="9"/>
      <c r="E103" s="9" t="s">
        <v>663</v>
      </c>
      <c r="F103" s="9">
        <v>0.08</v>
      </c>
      <c r="G103" s="9">
        <f t="shared" si="3"/>
        <v>908.97500000000002</v>
      </c>
      <c r="H103" s="9"/>
      <c r="I103" s="9"/>
      <c r="J103" s="9">
        <f t="shared" si="0"/>
        <v>5.4538500000000001</v>
      </c>
      <c r="K103" s="9"/>
      <c r="L103" s="120"/>
    </row>
    <row r="104" spans="1:19">
      <c r="A104" s="137" t="s">
        <v>284</v>
      </c>
      <c r="B104" s="3" t="s">
        <v>276</v>
      </c>
      <c r="C104" s="3" t="s">
        <v>664</v>
      </c>
      <c r="D104" s="3"/>
      <c r="E104" s="3" t="s">
        <v>665</v>
      </c>
      <c r="F104" s="3">
        <v>0.08</v>
      </c>
      <c r="G104" s="3">
        <f t="shared" si="3"/>
        <v>828.7</v>
      </c>
      <c r="H104" s="3">
        <f>AVERAGE(G104:G107)</f>
        <v>1037.26875</v>
      </c>
      <c r="I104" s="3">
        <f>_xlfn.STDEV.P(G104:G107)</f>
        <v>271.31850884557736</v>
      </c>
      <c r="J104" s="3">
        <f t="shared" si="0"/>
        <v>4.9722000000000008</v>
      </c>
      <c r="K104" s="3">
        <f>AVERAGE(J104:J107)</f>
        <v>6.2236124999999998</v>
      </c>
      <c r="L104" s="124">
        <f>_xlfn.STDEV.P(J104:J107)</f>
        <v>1.6279110530734646</v>
      </c>
    </row>
    <row r="105" spans="1:19">
      <c r="A105" s="135" t="s">
        <v>333</v>
      </c>
      <c r="B105" s="5" t="s">
        <v>278</v>
      </c>
      <c r="C105" s="5" t="s">
        <v>666</v>
      </c>
      <c r="D105" s="5"/>
      <c r="E105" s="5" t="s">
        <v>667</v>
      </c>
      <c r="F105" s="5">
        <v>0.08</v>
      </c>
      <c r="G105" s="5">
        <f t="shared" si="3"/>
        <v>907.77499999999998</v>
      </c>
      <c r="H105" s="5"/>
      <c r="I105" s="5"/>
      <c r="J105" s="5">
        <f t="shared" si="0"/>
        <v>5.44665</v>
      </c>
      <c r="K105" s="5"/>
      <c r="L105" s="116"/>
    </row>
    <row r="106" spans="1:19">
      <c r="A106" s="135" t="s">
        <v>335</v>
      </c>
      <c r="B106" s="5" t="s">
        <v>280</v>
      </c>
      <c r="C106" s="5" t="s">
        <v>668</v>
      </c>
      <c r="D106" s="5"/>
      <c r="E106" s="5" t="s">
        <v>669</v>
      </c>
      <c r="F106" s="5">
        <v>0.08</v>
      </c>
      <c r="G106" s="5">
        <f t="shared" si="3"/>
        <v>1503.825</v>
      </c>
      <c r="H106" s="5"/>
      <c r="I106" s="5"/>
      <c r="J106" s="5">
        <f t="shared" si="0"/>
        <v>9.0229500000000016</v>
      </c>
      <c r="K106" s="5"/>
      <c r="L106" s="116"/>
    </row>
    <row r="107" spans="1:19" ht="16" thickBot="1">
      <c r="A107" s="140"/>
      <c r="B107" s="62" t="s">
        <v>282</v>
      </c>
      <c r="C107" s="62" t="s">
        <v>662</v>
      </c>
      <c r="D107" s="62"/>
      <c r="E107" s="62" t="s">
        <v>670</v>
      </c>
      <c r="F107" s="62">
        <v>0.08</v>
      </c>
      <c r="G107" s="62">
        <f t="shared" si="3"/>
        <v>908.77499999999998</v>
      </c>
      <c r="H107" s="62"/>
      <c r="I107" s="62"/>
      <c r="J107" s="62">
        <f t="shared" si="0"/>
        <v>5.4526499999999993</v>
      </c>
      <c r="K107" s="62"/>
      <c r="L107" s="131"/>
    </row>
    <row r="108" spans="1:19">
      <c r="A108" s="134" t="s">
        <v>294</v>
      </c>
      <c r="B108" s="111" t="s">
        <v>285</v>
      </c>
      <c r="C108" s="111" t="s">
        <v>671</v>
      </c>
      <c r="D108" s="111"/>
      <c r="E108" s="111" t="s">
        <v>672</v>
      </c>
      <c r="F108" s="111">
        <v>1</v>
      </c>
      <c r="G108" s="111">
        <f t="shared" si="3"/>
        <v>19.821000000000002</v>
      </c>
      <c r="H108" s="111">
        <f>AVERAGE(G108:G111)</f>
        <v>9.5385000000000009</v>
      </c>
      <c r="I108" s="111">
        <f>_xlfn.STDEV.P(G108:G111)</f>
        <v>6.0491367359318291</v>
      </c>
      <c r="J108" s="111">
        <f t="shared" si="0"/>
        <v>0.11892600000000002</v>
      </c>
      <c r="K108" s="111">
        <f>AVERAGE(J108:J111)</f>
        <v>5.7231000000000004E-2</v>
      </c>
      <c r="L108" s="112">
        <f>_xlfn.STDEV.P(J108:J111)</f>
        <v>3.6294820415590984E-2</v>
      </c>
    </row>
    <row r="109" spans="1:19">
      <c r="A109" s="135" t="s">
        <v>334</v>
      </c>
      <c r="B109" s="5" t="s">
        <v>288</v>
      </c>
      <c r="C109" s="5" t="s">
        <v>673</v>
      </c>
      <c r="D109" s="5"/>
      <c r="E109" s="5" t="s">
        <v>674</v>
      </c>
      <c r="F109" s="5">
        <v>1</v>
      </c>
      <c r="G109" s="5">
        <f t="shared" si="3"/>
        <v>7.8280000000000003</v>
      </c>
      <c r="H109" s="5"/>
      <c r="I109" s="5"/>
      <c r="J109" s="5">
        <f t="shared" si="0"/>
        <v>4.6968000000000003E-2</v>
      </c>
      <c r="K109" s="5"/>
      <c r="L109" s="116"/>
    </row>
    <row r="110" spans="1:19">
      <c r="A110" s="135" t="s">
        <v>329</v>
      </c>
      <c r="B110" s="5" t="s">
        <v>290</v>
      </c>
      <c r="C110" s="5" t="s">
        <v>675</v>
      </c>
      <c r="D110" s="5"/>
      <c r="E110" s="5" t="s">
        <v>676</v>
      </c>
      <c r="F110" s="5">
        <v>1</v>
      </c>
      <c r="G110" s="5">
        <f t="shared" si="3"/>
        <v>5.95</v>
      </c>
      <c r="H110" s="5"/>
      <c r="I110" s="5"/>
      <c r="J110" s="5">
        <f t="shared" si="0"/>
        <v>3.5700000000000003E-2</v>
      </c>
      <c r="K110" s="5"/>
      <c r="L110" s="116"/>
      <c r="S110" t="s">
        <v>105</v>
      </c>
    </row>
    <row r="111" spans="1:19">
      <c r="A111" s="136" t="s">
        <v>335</v>
      </c>
      <c r="B111" s="9" t="s">
        <v>292</v>
      </c>
      <c r="C111" s="9" t="s">
        <v>677</v>
      </c>
      <c r="D111" s="9"/>
      <c r="E111" s="9" t="s">
        <v>678</v>
      </c>
      <c r="F111" s="9">
        <v>1</v>
      </c>
      <c r="G111" s="9">
        <f t="shared" si="3"/>
        <v>4.5549999999999997</v>
      </c>
      <c r="H111" s="9"/>
      <c r="I111" s="9"/>
      <c r="J111" s="9">
        <f t="shared" si="0"/>
        <v>2.7329999999999997E-2</v>
      </c>
      <c r="K111" s="9"/>
      <c r="L111" s="120"/>
      <c r="S111" t="s">
        <v>105</v>
      </c>
    </row>
    <row r="112" spans="1:19">
      <c r="A112" s="137" t="s">
        <v>302</v>
      </c>
      <c r="B112" s="3" t="s">
        <v>295</v>
      </c>
      <c r="C112" s="3" t="s">
        <v>679</v>
      </c>
      <c r="D112" s="3"/>
      <c r="E112" s="3" t="s">
        <v>680</v>
      </c>
      <c r="F112" s="3">
        <v>0.08</v>
      </c>
      <c r="G112" s="3">
        <f t="shared" si="3"/>
        <v>46.762500000000003</v>
      </c>
      <c r="H112" s="3">
        <f>AVERAGE(G112:G115)</f>
        <v>45.728124999999999</v>
      </c>
      <c r="I112" s="3">
        <f>_xlfn.STDEV.P(G112:G115)</f>
        <v>5.7679162114125333</v>
      </c>
      <c r="J112" s="3">
        <f t="shared" si="0"/>
        <v>0.28057500000000002</v>
      </c>
      <c r="K112" s="3">
        <f>AVERAGE(J112:J115)</f>
        <v>0.27436874999999999</v>
      </c>
      <c r="L112" s="124">
        <f>_xlfn.STDEV.P(J112:J115)</f>
        <v>3.4607497268474875E-2</v>
      </c>
      <c r="S112" t="s">
        <v>105</v>
      </c>
    </row>
    <row r="113" spans="1:12">
      <c r="A113" s="135" t="s">
        <v>331</v>
      </c>
      <c r="B113" s="5" t="s">
        <v>297</v>
      </c>
      <c r="C113" s="5" t="s">
        <v>460</v>
      </c>
      <c r="D113" s="5"/>
      <c r="E113" s="5" t="s">
        <v>681</v>
      </c>
      <c r="F113" s="5">
        <v>0.08</v>
      </c>
      <c r="G113" s="5">
        <f t="shared" si="3"/>
        <v>50.4375</v>
      </c>
      <c r="H113" s="5"/>
      <c r="I113" s="5"/>
      <c r="J113" s="5">
        <f t="shared" si="0"/>
        <v>0.30262499999999998</v>
      </c>
      <c r="K113" s="5"/>
      <c r="L113" s="116"/>
    </row>
    <row r="114" spans="1:12">
      <c r="A114" s="135" t="s">
        <v>335</v>
      </c>
      <c r="B114" s="5" t="s">
        <v>299</v>
      </c>
      <c r="C114" s="5" t="s">
        <v>460</v>
      </c>
      <c r="D114" s="5"/>
      <c r="E114" s="5" t="s">
        <v>682</v>
      </c>
      <c r="F114" s="5">
        <v>0.08</v>
      </c>
      <c r="G114" s="5">
        <f t="shared" si="3"/>
        <v>49.6875</v>
      </c>
      <c r="H114" s="5"/>
      <c r="I114" s="5"/>
      <c r="J114" s="5">
        <f t="shared" si="0"/>
        <v>0.29812499999999997</v>
      </c>
      <c r="K114" s="5"/>
      <c r="L114" s="116"/>
    </row>
    <row r="115" spans="1:12">
      <c r="A115" s="138"/>
      <c r="B115" s="9" t="s">
        <v>301</v>
      </c>
      <c r="C115" s="9" t="s">
        <v>542</v>
      </c>
      <c r="D115" s="9" t="s">
        <v>287</v>
      </c>
      <c r="E115" s="9" t="s">
        <v>683</v>
      </c>
      <c r="F115" s="9">
        <v>0.08</v>
      </c>
      <c r="G115" s="9">
        <f t="shared" si="3"/>
        <v>36.024999999999999</v>
      </c>
      <c r="H115" s="9"/>
      <c r="I115" s="9"/>
      <c r="J115" s="9">
        <f t="shared" si="0"/>
        <v>0.21614999999999998</v>
      </c>
      <c r="K115" s="9"/>
      <c r="L115" s="120"/>
    </row>
    <row r="116" spans="1:12">
      <c r="A116" s="137" t="s">
        <v>310</v>
      </c>
      <c r="B116" s="3" t="s">
        <v>303</v>
      </c>
      <c r="C116" s="3" t="s">
        <v>684</v>
      </c>
      <c r="D116" s="3"/>
      <c r="E116" s="3" t="s">
        <v>685</v>
      </c>
      <c r="F116" s="3">
        <v>0.08</v>
      </c>
      <c r="G116" s="3">
        <f t="shared" si="3"/>
        <v>63.537500000000001</v>
      </c>
      <c r="H116" s="3">
        <f>AVERAGE(G116:G119)</f>
        <v>71.828125</v>
      </c>
      <c r="I116" s="3">
        <f>_xlfn.STDEV.P(G116:G119)</f>
        <v>7.0998645178534927</v>
      </c>
      <c r="J116" s="3">
        <f t="shared" si="0"/>
        <v>0.38122500000000004</v>
      </c>
      <c r="K116" s="3">
        <f>AVERAGE(J116:J119)</f>
        <v>0.43096875000000001</v>
      </c>
      <c r="L116" s="124">
        <f>_xlfn.STDEV.P(J116:J119)</f>
        <v>4.2599187107120948E-2</v>
      </c>
    </row>
    <row r="117" spans="1:12">
      <c r="A117" s="135" t="s">
        <v>332</v>
      </c>
      <c r="B117" s="5" t="s">
        <v>305</v>
      </c>
      <c r="C117" s="5" t="s">
        <v>686</v>
      </c>
      <c r="D117" s="5"/>
      <c r="E117" s="5" t="s">
        <v>687</v>
      </c>
      <c r="F117" s="5">
        <v>0.08</v>
      </c>
      <c r="G117" s="5">
        <f t="shared" si="3"/>
        <v>83.137500000000003</v>
      </c>
      <c r="H117" s="5"/>
      <c r="I117" s="5"/>
      <c r="J117" s="5">
        <f t="shared" si="0"/>
        <v>0.49882500000000002</v>
      </c>
      <c r="K117" s="5"/>
      <c r="L117" s="116"/>
    </row>
    <row r="118" spans="1:12">
      <c r="A118" s="135" t="s">
        <v>335</v>
      </c>
      <c r="B118" s="5" t="s">
        <v>307</v>
      </c>
      <c r="C118" s="5" t="s">
        <v>520</v>
      </c>
      <c r="D118" s="5"/>
      <c r="E118" s="5" t="s">
        <v>688</v>
      </c>
      <c r="F118" s="5">
        <v>0.08</v>
      </c>
      <c r="G118" s="5">
        <f t="shared" si="3"/>
        <v>69.849999999999994</v>
      </c>
      <c r="H118" s="5"/>
      <c r="I118" s="5"/>
      <c r="J118" s="5">
        <f t="shared" si="0"/>
        <v>0.41909999999999997</v>
      </c>
      <c r="K118" s="5"/>
      <c r="L118" s="116"/>
    </row>
    <row r="119" spans="1:12">
      <c r="A119" s="138"/>
      <c r="B119" s="9" t="s">
        <v>309</v>
      </c>
      <c r="C119" s="9" t="s">
        <v>530</v>
      </c>
      <c r="D119" s="9"/>
      <c r="E119" s="9" t="s">
        <v>689</v>
      </c>
      <c r="F119" s="9">
        <v>0.08</v>
      </c>
      <c r="G119" s="9">
        <f t="shared" si="3"/>
        <v>70.787500000000009</v>
      </c>
      <c r="H119" s="9"/>
      <c r="I119" s="9"/>
      <c r="J119" s="9">
        <f t="shared" si="0"/>
        <v>0.42472500000000002</v>
      </c>
      <c r="K119" s="9"/>
      <c r="L119" s="120"/>
    </row>
    <row r="120" spans="1:12">
      <c r="A120" s="137" t="s">
        <v>336</v>
      </c>
      <c r="B120" s="3" t="s">
        <v>311</v>
      </c>
      <c r="C120" s="3" t="s">
        <v>690</v>
      </c>
      <c r="D120" s="3"/>
      <c r="E120" s="3" t="s">
        <v>691</v>
      </c>
      <c r="F120" s="3">
        <v>0.08</v>
      </c>
      <c r="G120" s="3">
        <f t="shared" si="3"/>
        <v>73.524999999999991</v>
      </c>
      <c r="H120" s="3">
        <f>AVERAGE(G120:G123)</f>
        <v>74.418749999999989</v>
      </c>
      <c r="I120" s="3">
        <f>_xlfn.STDEV.P(G120:G123)</f>
        <v>7.3675465514308121</v>
      </c>
      <c r="J120" s="3">
        <f t="shared" si="0"/>
        <v>0.44114999999999999</v>
      </c>
      <c r="K120" s="3">
        <f>AVERAGE(J120:J123)</f>
        <v>0.44651250000000003</v>
      </c>
      <c r="L120" s="124">
        <f>_xlfn.STDEV.P(J120:J123)</f>
        <v>4.4205279308584852E-2</v>
      </c>
    </row>
    <row r="121" spans="1:12">
      <c r="A121" s="135" t="s">
        <v>333</v>
      </c>
      <c r="B121" s="5" t="s">
        <v>313</v>
      </c>
      <c r="C121" s="5" t="s">
        <v>456</v>
      </c>
      <c r="D121" s="5"/>
      <c r="E121" s="5" t="s">
        <v>692</v>
      </c>
      <c r="F121" s="5">
        <v>0.08</v>
      </c>
      <c r="G121" s="5">
        <f t="shared" si="3"/>
        <v>86.25</v>
      </c>
      <c r="H121" s="5"/>
      <c r="I121" s="5"/>
      <c r="J121" s="5">
        <f t="shared" si="0"/>
        <v>0.51749999999999996</v>
      </c>
      <c r="K121" s="5"/>
      <c r="L121" s="116"/>
    </row>
    <row r="122" spans="1:12">
      <c r="A122" s="135" t="s">
        <v>335</v>
      </c>
      <c r="B122" s="5" t="s">
        <v>315</v>
      </c>
      <c r="C122" s="5" t="s">
        <v>693</v>
      </c>
      <c r="D122" s="5"/>
      <c r="E122" s="5" t="s">
        <v>694</v>
      </c>
      <c r="F122" s="5">
        <v>0.08</v>
      </c>
      <c r="G122" s="5">
        <f t="shared" si="3"/>
        <v>71.825000000000003</v>
      </c>
      <c r="H122" s="5"/>
      <c r="I122" s="5"/>
      <c r="J122" s="5">
        <f t="shared" si="0"/>
        <v>0.43095000000000006</v>
      </c>
      <c r="K122" s="5"/>
      <c r="L122" s="116"/>
    </row>
    <row r="123" spans="1:12" ht="16" thickBot="1">
      <c r="A123" s="140"/>
      <c r="B123" s="62" t="s">
        <v>317</v>
      </c>
      <c r="C123" s="62" t="s">
        <v>531</v>
      </c>
      <c r="D123" s="62"/>
      <c r="E123" s="62" t="s">
        <v>695</v>
      </c>
      <c r="F123" s="62">
        <v>0.08</v>
      </c>
      <c r="G123" s="62">
        <f t="shared" si="3"/>
        <v>66.074999999999989</v>
      </c>
      <c r="H123" s="62"/>
      <c r="I123" s="62"/>
      <c r="J123" s="62">
        <f t="shared" si="0"/>
        <v>0.39644999999999991</v>
      </c>
      <c r="K123" s="62"/>
      <c r="L123" s="131"/>
    </row>
    <row r="125" spans="1:12">
      <c r="A125" t="s">
        <v>105</v>
      </c>
    </row>
    <row r="127" spans="1:12">
      <c r="A127" t="s">
        <v>696</v>
      </c>
    </row>
    <row r="129" spans="1:3">
      <c r="A129" t="s">
        <v>4</v>
      </c>
    </row>
    <row r="130" spans="1:3">
      <c r="A130" t="s">
        <v>103</v>
      </c>
      <c r="B130" t="s">
        <v>320</v>
      </c>
      <c r="C130">
        <v>0</v>
      </c>
    </row>
    <row r="132" spans="1:3">
      <c r="A132" t="s">
        <v>4</v>
      </c>
    </row>
    <row r="133" spans="1:3">
      <c r="A133" t="s">
        <v>697</v>
      </c>
    </row>
    <row r="134" spans="1:3">
      <c r="A134" t="s">
        <v>322</v>
      </c>
    </row>
  </sheetData>
  <mergeCells count="15">
    <mergeCell ref="O74:O77"/>
    <mergeCell ref="T74:U77"/>
    <mergeCell ref="V60:V61"/>
    <mergeCell ref="O62:O65"/>
    <mergeCell ref="T62:U65"/>
    <mergeCell ref="O66:O69"/>
    <mergeCell ref="T66:U69"/>
    <mergeCell ref="O70:O73"/>
    <mergeCell ref="T70:U73"/>
    <mergeCell ref="O60:O61"/>
    <mergeCell ref="P60:P61"/>
    <mergeCell ref="Q60:Q61"/>
    <mergeCell ref="R60:R61"/>
    <mergeCell ref="S60:S61"/>
    <mergeCell ref="T60:U6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8BD5-B228-0F4D-974E-F486B77C927D}">
  <dimension ref="A1:V132"/>
  <sheetViews>
    <sheetView tabSelected="1" topLeftCell="H43" workbookViewId="0">
      <selection activeCell="X69" sqref="X69"/>
    </sheetView>
  </sheetViews>
  <sheetFormatPr baseColWidth="10" defaultColWidth="8.83203125" defaultRowHeight="15"/>
  <cols>
    <col min="6" max="6" width="14.6640625" customWidth="1"/>
    <col min="7" max="7" width="13.1640625" customWidth="1"/>
  </cols>
  <sheetData>
    <row r="1" spans="1:22">
      <c r="A1" t="s">
        <v>453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>
        <v>0.3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450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>
        <v>24.9</v>
      </c>
      <c r="B9">
        <v>8.3000000000000001E-3</v>
      </c>
      <c r="C9">
        <v>0.12479999999999999</v>
      </c>
      <c r="D9">
        <v>8.2299999999999998E-2</v>
      </c>
      <c r="E9">
        <v>6.1499999999999999E-2</v>
      </c>
      <c r="F9">
        <v>4.8399999999999999E-2</v>
      </c>
      <c r="G9">
        <v>4.1000000000000002E-2</v>
      </c>
      <c r="H9">
        <v>3.1600000000000003E-2</v>
      </c>
      <c r="I9">
        <v>7.5999999999999998E-2</v>
      </c>
      <c r="J9">
        <v>0.92420000000000002</v>
      </c>
      <c r="K9">
        <v>-6.5199999999999994E-2</v>
      </c>
      <c r="L9">
        <v>-6.5100000000000005E-2</v>
      </c>
      <c r="M9">
        <v>-8.3000000000000001E-3</v>
      </c>
    </row>
    <row r="10" spans="1:22">
      <c r="B10">
        <v>0.41849999999999998</v>
      </c>
      <c r="C10">
        <v>0.57230000000000003</v>
      </c>
      <c r="D10">
        <v>0.53600000000000003</v>
      </c>
      <c r="E10">
        <v>0.49320000000000003</v>
      </c>
      <c r="F10">
        <v>0.2495</v>
      </c>
      <c r="G10">
        <v>0.19189999999999999</v>
      </c>
      <c r="H10">
        <v>0.27950000000000003</v>
      </c>
      <c r="I10">
        <v>0.99880000000000002</v>
      </c>
      <c r="J10">
        <v>0.75190000000000001</v>
      </c>
      <c r="K10">
        <v>-6.5299999999999997E-2</v>
      </c>
      <c r="L10">
        <v>-6.5199999999999994E-2</v>
      </c>
      <c r="M10">
        <v>0.1522</v>
      </c>
    </row>
    <row r="11" spans="1:22">
      <c r="B11">
        <v>2.7E-2</v>
      </c>
      <c r="C11">
        <v>0.45040000000000002</v>
      </c>
      <c r="D11">
        <v>0.28739999999999999</v>
      </c>
      <c r="E11">
        <v>0.21340000000000001</v>
      </c>
      <c r="F11">
        <v>1.9800000000000002E-2</v>
      </c>
      <c r="G11">
        <v>1.26E-2</v>
      </c>
      <c r="H11">
        <v>1.2999999999999999E-3</v>
      </c>
      <c r="I11">
        <v>0.1192</v>
      </c>
      <c r="J11">
        <v>0.1176</v>
      </c>
      <c r="K11">
        <v>-6.54E-2</v>
      </c>
      <c r="L11">
        <v>-6.54E-2</v>
      </c>
      <c r="M11">
        <v>2.6800000000000001E-2</v>
      </c>
    </row>
    <row r="12" spans="1:22">
      <c r="B12">
        <v>0.25209999999999999</v>
      </c>
      <c r="C12">
        <v>0.22389999999999999</v>
      </c>
      <c r="D12">
        <v>0.19600000000000001</v>
      </c>
      <c r="E12">
        <v>0.1525</v>
      </c>
      <c r="F12">
        <v>3.04E-2</v>
      </c>
      <c r="G12">
        <v>4.48E-2</v>
      </c>
      <c r="H12">
        <v>4.4900000000000002E-2</v>
      </c>
      <c r="I12">
        <v>0.32090000000000002</v>
      </c>
      <c r="J12">
        <v>6.5000000000000002E-2</v>
      </c>
      <c r="K12">
        <v>-6.5299999999999997E-2</v>
      </c>
      <c r="L12">
        <v>-6.5199999999999994E-2</v>
      </c>
      <c r="M12">
        <v>0.14630000000000001</v>
      </c>
    </row>
    <row r="13" spans="1:22">
      <c r="B13">
        <v>0.44590000000000002</v>
      </c>
      <c r="C13">
        <v>1.1089</v>
      </c>
      <c r="D13">
        <v>1.915</v>
      </c>
      <c r="E13">
        <v>1.7739</v>
      </c>
      <c r="F13">
        <v>0.12470000000000001</v>
      </c>
      <c r="G13">
        <v>0.15720000000000001</v>
      </c>
      <c r="H13">
        <v>0.1867</v>
      </c>
      <c r="I13">
        <v>0.8306</v>
      </c>
      <c r="J13">
        <v>0.26119999999999999</v>
      </c>
      <c r="K13">
        <v>-6.54E-2</v>
      </c>
      <c r="L13">
        <v>-6.5299999999999997E-2</v>
      </c>
      <c r="M13">
        <v>0.42949999999999999</v>
      </c>
    </row>
    <row r="14" spans="1:22">
      <c r="B14">
        <v>1.5583</v>
      </c>
      <c r="C14">
        <v>1.5615000000000001</v>
      </c>
      <c r="D14">
        <v>2.3451</v>
      </c>
      <c r="E14">
        <v>2.0626000000000002</v>
      </c>
      <c r="F14">
        <v>0.15049999999999999</v>
      </c>
      <c r="G14">
        <v>0.23699999999999999</v>
      </c>
      <c r="H14">
        <v>0.2409</v>
      </c>
      <c r="I14">
        <v>0.77129999999999999</v>
      </c>
      <c r="J14">
        <v>0.2707</v>
      </c>
      <c r="K14">
        <v>-6.54E-2</v>
      </c>
      <c r="L14">
        <v>-6.54E-2</v>
      </c>
      <c r="M14">
        <v>1.3344</v>
      </c>
    </row>
    <row r="15" spans="1:22">
      <c r="B15">
        <v>2.5406</v>
      </c>
      <c r="C15">
        <v>1.2188000000000001</v>
      </c>
      <c r="D15">
        <v>2.5013999999999998</v>
      </c>
      <c r="E15">
        <v>2.6839</v>
      </c>
      <c r="F15">
        <v>0.1396</v>
      </c>
      <c r="G15">
        <v>0.17829999999999999</v>
      </c>
      <c r="H15">
        <v>0.19739999999999999</v>
      </c>
      <c r="I15">
        <v>1.4842</v>
      </c>
      <c r="J15">
        <v>0.29060000000000002</v>
      </c>
      <c r="K15">
        <v>-6.5600000000000006E-2</v>
      </c>
      <c r="L15">
        <v>-6.5500000000000003E-2</v>
      </c>
      <c r="M15">
        <v>2.4691000000000001</v>
      </c>
    </row>
    <row r="16" spans="1:22">
      <c r="B16">
        <v>2.5905999999999998</v>
      </c>
      <c r="C16">
        <v>1.2546999999999999</v>
      </c>
      <c r="D16">
        <v>1.8464</v>
      </c>
      <c r="E16">
        <v>1.8211999999999999</v>
      </c>
      <c r="F16">
        <v>9.6100000000000005E-2</v>
      </c>
      <c r="G16">
        <v>0.15970000000000001</v>
      </c>
      <c r="H16">
        <v>0.18459999999999999</v>
      </c>
      <c r="I16">
        <v>0.77270000000000005</v>
      </c>
      <c r="J16">
        <v>0.22189999999999999</v>
      </c>
      <c r="K16">
        <v>-6.54E-2</v>
      </c>
      <c r="L16">
        <v>-6.5299999999999997E-2</v>
      </c>
      <c r="M16">
        <v>2.3250999999999999</v>
      </c>
    </row>
    <row r="18" spans="1:3">
      <c r="A18" t="s">
        <v>4</v>
      </c>
    </row>
    <row r="19" spans="1:3">
      <c r="A19" t="s">
        <v>103</v>
      </c>
      <c r="B19" t="s">
        <v>106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107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8">
      <c r="A33" t="s">
        <v>103</v>
      </c>
      <c r="B33" t="s">
        <v>108</v>
      </c>
      <c r="C33">
        <v>0</v>
      </c>
    </row>
    <row r="34" spans="1:8">
      <c r="A34" t="s">
        <v>109</v>
      </c>
      <c r="B34">
        <v>3.3</v>
      </c>
      <c r="C34">
        <v>3.3039999999999998</v>
      </c>
      <c r="D34" t="s">
        <v>134</v>
      </c>
      <c r="E34">
        <v>2.7E-2</v>
      </c>
      <c r="F34">
        <v>2.7E-2</v>
      </c>
      <c r="G34">
        <v>0</v>
      </c>
      <c r="H34">
        <v>0.5</v>
      </c>
    </row>
    <row r="35" spans="1:8">
      <c r="C35">
        <v>3.2959999999999998</v>
      </c>
      <c r="D35" t="s">
        <v>140</v>
      </c>
      <c r="E35">
        <v>2.7E-2</v>
      </c>
    </row>
    <row r="36" spans="1:8">
      <c r="A36" t="s">
        <v>120</v>
      </c>
      <c r="B36">
        <v>11</v>
      </c>
      <c r="C36">
        <v>14.054</v>
      </c>
      <c r="D36" t="s">
        <v>145</v>
      </c>
      <c r="E36">
        <v>0.252</v>
      </c>
      <c r="F36">
        <v>0.19900000000000001</v>
      </c>
      <c r="G36">
        <v>7.4999999999999997E-2</v>
      </c>
      <c r="H36">
        <v>37.6</v>
      </c>
    </row>
    <row r="37" spans="1:8">
      <c r="C37">
        <v>8.43</v>
      </c>
      <c r="D37" t="s">
        <v>151</v>
      </c>
      <c r="E37">
        <v>0.14599999999999999</v>
      </c>
    </row>
    <row r="38" spans="1:8">
      <c r="A38" t="s">
        <v>131</v>
      </c>
      <c r="B38">
        <v>33.6</v>
      </c>
      <c r="C38">
        <v>34.658999999999999</v>
      </c>
      <c r="D38" t="s">
        <v>156</v>
      </c>
      <c r="E38">
        <v>0.44600000000000001</v>
      </c>
      <c r="F38">
        <v>0.438</v>
      </c>
      <c r="G38">
        <v>1.2E-2</v>
      </c>
      <c r="H38">
        <v>2.6</v>
      </c>
    </row>
    <row r="39" spans="1:8">
      <c r="C39">
        <v>32.506999999999998</v>
      </c>
      <c r="D39" t="s">
        <v>162</v>
      </c>
      <c r="E39">
        <v>0.43</v>
      </c>
    </row>
    <row r="40" spans="1:8">
      <c r="A40" t="s">
        <v>142</v>
      </c>
      <c r="B40">
        <v>113</v>
      </c>
      <c r="C40">
        <v>121.672</v>
      </c>
      <c r="D40" t="s">
        <v>167</v>
      </c>
      <c r="E40">
        <v>1.5580000000000001</v>
      </c>
      <c r="F40">
        <v>1.446</v>
      </c>
      <c r="G40">
        <v>0.158</v>
      </c>
      <c r="H40">
        <v>10.9</v>
      </c>
    </row>
    <row r="41" spans="1:8">
      <c r="C41">
        <v>104.81</v>
      </c>
      <c r="D41" t="s">
        <v>173</v>
      </c>
      <c r="E41">
        <v>1.3340000000000001</v>
      </c>
    </row>
    <row r="42" spans="1:8">
      <c r="A42" t="s">
        <v>153</v>
      </c>
      <c r="B42">
        <v>217</v>
      </c>
      <c r="C42">
        <v>224.15899999999999</v>
      </c>
      <c r="D42" t="s">
        <v>178</v>
      </c>
      <c r="E42">
        <v>2.5409999999999999</v>
      </c>
      <c r="F42">
        <v>2.4809999999999999</v>
      </c>
      <c r="G42">
        <v>0.115</v>
      </c>
      <c r="H42">
        <v>4.7</v>
      </c>
    </row>
    <row r="43" spans="1:8">
      <c r="C43">
        <v>215.51900000000001</v>
      </c>
      <c r="D43" t="s">
        <v>184</v>
      </c>
      <c r="E43">
        <v>2.4689999999999999</v>
      </c>
    </row>
    <row r="44" spans="1:8">
      <c r="C44">
        <v>230.16900000000001</v>
      </c>
      <c r="D44" t="s">
        <v>571</v>
      </c>
      <c r="E44">
        <v>2.5910000000000002</v>
      </c>
    </row>
    <row r="45" spans="1:8">
      <c r="C45">
        <v>198.22800000000001</v>
      </c>
      <c r="D45" t="s">
        <v>574</v>
      </c>
      <c r="E45">
        <v>2.3250000000000002</v>
      </c>
    </row>
    <row r="47" spans="1:8">
      <c r="A47">
        <v>2.7E-2</v>
      </c>
    </row>
    <row r="49" spans="1:22">
      <c r="A49">
        <v>2.4809999999999999</v>
      </c>
    </row>
    <row r="51" spans="1:22">
      <c r="A51" t="s">
        <v>4</v>
      </c>
    </row>
    <row r="52" spans="1:22">
      <c r="A52" t="s">
        <v>103</v>
      </c>
      <c r="B52" t="s">
        <v>185</v>
      </c>
      <c r="C52">
        <v>0</v>
      </c>
    </row>
    <row r="54" spans="1:22">
      <c r="A54" t="s">
        <v>105</v>
      </c>
    </row>
    <row r="56" spans="1:22">
      <c r="A56" t="s">
        <v>4</v>
      </c>
      <c r="O56" s="1" t="s">
        <v>698</v>
      </c>
    </row>
    <row r="57" spans="1:22" ht="16" thickBot="1">
      <c r="A57" t="s">
        <v>103</v>
      </c>
      <c r="B57" t="s">
        <v>576</v>
      </c>
      <c r="C57" t="s">
        <v>10</v>
      </c>
      <c r="D57" t="s">
        <v>105</v>
      </c>
      <c r="E57" s="1" t="s">
        <v>577</v>
      </c>
      <c r="F57" s="1" t="s">
        <v>578</v>
      </c>
      <c r="G57" s="1" t="s">
        <v>577</v>
      </c>
      <c r="H57" s="1" t="s">
        <v>579</v>
      </c>
      <c r="I57" s="1" t="s">
        <v>327</v>
      </c>
      <c r="J57" s="1" t="s">
        <v>580</v>
      </c>
      <c r="K57" s="1" t="s">
        <v>581</v>
      </c>
      <c r="L57" s="1" t="s">
        <v>327</v>
      </c>
    </row>
    <row r="58" spans="1:22">
      <c r="A58" s="141" t="s">
        <v>186</v>
      </c>
      <c r="B58" s="111" t="s">
        <v>187</v>
      </c>
      <c r="C58" s="111">
        <v>0.125</v>
      </c>
      <c r="D58" s="111"/>
      <c r="E58" s="111">
        <v>7.4619999999999997</v>
      </c>
      <c r="F58" s="111">
        <v>5</v>
      </c>
      <c r="G58" s="111">
        <f t="shared" ref="G58:G121" si="0">E58*F58</f>
        <v>37.31</v>
      </c>
      <c r="H58" s="111">
        <f>AVERAGE(G58:G61)</f>
        <v>129.03749999999999</v>
      </c>
      <c r="I58" s="111">
        <f>_xlfn.STDEV.P(G58:G61)</f>
        <v>83.198082347191132</v>
      </c>
      <c r="J58" s="111">
        <f t="shared" ref="J58:J121" si="1">(G58*6)/1000</f>
        <v>0.22386</v>
      </c>
      <c r="K58" s="111">
        <f>AVERAGE(J58:J61)</f>
        <v>0.77422499999999994</v>
      </c>
      <c r="L58" s="112">
        <f>_xlfn.STDEV.P(J58:J61)</f>
        <v>0.49918849408314697</v>
      </c>
      <c r="O58" s="193" t="s">
        <v>447</v>
      </c>
      <c r="P58" s="193" t="s">
        <v>448</v>
      </c>
      <c r="Q58" s="193" t="s">
        <v>432</v>
      </c>
      <c r="R58" s="193" t="s">
        <v>327</v>
      </c>
      <c r="S58" s="193" t="s">
        <v>440</v>
      </c>
      <c r="T58" s="194" t="s">
        <v>449</v>
      </c>
      <c r="U58" s="195"/>
    </row>
    <row r="59" spans="1:22">
      <c r="A59" s="115" t="s">
        <v>328</v>
      </c>
      <c r="B59" s="5" t="s">
        <v>189</v>
      </c>
      <c r="C59" s="5">
        <v>0.57199999999999995</v>
      </c>
      <c r="D59" s="5"/>
      <c r="E59" s="5">
        <v>48.192999999999998</v>
      </c>
      <c r="F59" s="5">
        <v>5</v>
      </c>
      <c r="G59" s="5">
        <f t="shared" si="0"/>
        <v>240.96499999999997</v>
      </c>
      <c r="H59" s="5"/>
      <c r="I59" s="5"/>
      <c r="J59" s="5">
        <f t="shared" si="1"/>
        <v>1.4457899999999999</v>
      </c>
      <c r="K59" s="5"/>
      <c r="L59" s="116"/>
      <c r="O59" s="193"/>
      <c r="P59" s="193"/>
      <c r="Q59" s="175"/>
      <c r="R59" s="175"/>
      <c r="S59" s="175"/>
      <c r="T59" s="196"/>
      <c r="U59" s="197"/>
    </row>
    <row r="60" spans="1:22">
      <c r="A60" s="115" t="s">
        <v>331</v>
      </c>
      <c r="B60" s="5" t="s">
        <v>190</v>
      </c>
      <c r="C60" s="5">
        <v>0.45</v>
      </c>
      <c r="D60" s="5"/>
      <c r="E60" s="5">
        <v>35.225999999999999</v>
      </c>
      <c r="F60" s="5">
        <v>5</v>
      </c>
      <c r="G60" s="5">
        <f t="shared" si="0"/>
        <v>176.13</v>
      </c>
      <c r="H60" s="5"/>
      <c r="I60" s="5"/>
      <c r="J60" s="5">
        <f t="shared" si="1"/>
        <v>1.0567800000000001</v>
      </c>
      <c r="K60" s="5"/>
      <c r="L60" s="116"/>
      <c r="O60" s="177">
        <v>1</v>
      </c>
      <c r="P60" s="113">
        <v>0</v>
      </c>
      <c r="Q60" s="94"/>
      <c r="R60" s="114"/>
      <c r="S60" s="94"/>
      <c r="T60" s="205" t="s">
        <v>450</v>
      </c>
      <c r="U60" s="181"/>
      <c r="V60" t="e">
        <f t="shared" ref="V60:V72" si="2">S60/Q60*100</f>
        <v>#DIV/0!</v>
      </c>
    </row>
    <row r="61" spans="1:22">
      <c r="A61" s="119" t="s">
        <v>330</v>
      </c>
      <c r="B61" s="9" t="s">
        <v>192</v>
      </c>
      <c r="C61" s="9">
        <v>0.224</v>
      </c>
      <c r="D61" s="9"/>
      <c r="E61" s="9">
        <v>12.349</v>
      </c>
      <c r="F61" s="9">
        <v>5</v>
      </c>
      <c r="G61" s="9">
        <f t="shared" si="0"/>
        <v>61.745000000000005</v>
      </c>
      <c r="H61" s="9"/>
      <c r="I61" s="9"/>
      <c r="J61" s="9">
        <f t="shared" si="1"/>
        <v>0.37047000000000002</v>
      </c>
      <c r="K61" s="9"/>
      <c r="L61" s="120"/>
      <c r="O61" s="178"/>
      <c r="P61" s="117">
        <v>8</v>
      </c>
      <c r="Q61" s="132">
        <f>AVERAGE(G58:G61)</f>
        <v>129.03749999999999</v>
      </c>
      <c r="R61" s="132">
        <f>STDEV(G58:G61)</f>
        <v>96.068870478422909</v>
      </c>
      <c r="S61" s="95">
        <f>R61/2</f>
        <v>48.034435239211454</v>
      </c>
      <c r="T61" s="182"/>
      <c r="U61" s="183"/>
      <c r="V61">
        <f t="shared" si="2"/>
        <v>37.225175037652974</v>
      </c>
    </row>
    <row r="62" spans="1:22">
      <c r="A62" s="144" t="s">
        <v>699</v>
      </c>
      <c r="B62" s="3" t="s">
        <v>193</v>
      </c>
      <c r="C62" s="3">
        <v>8.2000000000000003E-2</v>
      </c>
      <c r="D62" s="3"/>
      <c r="E62" s="3">
        <v>5.6230000000000002</v>
      </c>
      <c r="F62" s="3">
        <v>5</v>
      </c>
      <c r="G62" s="3">
        <f t="shared" si="0"/>
        <v>28.115000000000002</v>
      </c>
      <c r="H62" s="3">
        <f>AVERAGE(G62:G65)</f>
        <v>97.070000000000007</v>
      </c>
      <c r="I62" s="3">
        <f>_xlfn.STDEV.P(G62:G65)</f>
        <v>75.457378946660981</v>
      </c>
      <c r="J62" s="3">
        <f t="shared" si="1"/>
        <v>0.16869000000000001</v>
      </c>
      <c r="K62" s="3">
        <f>AVERAGE(J62:J65)</f>
        <v>0.58241999999999994</v>
      </c>
      <c r="L62" s="124">
        <f>_xlfn.STDEV.P(J62:J65)</f>
        <v>0.452744273679966</v>
      </c>
      <c r="O62" s="178"/>
      <c r="P62" s="117">
        <v>24</v>
      </c>
      <c r="Q62" s="118">
        <f>AVERAGE(G62:G65)</f>
        <v>97.070000000000007</v>
      </c>
      <c r="R62" s="118">
        <f>STDEV(G62:G65)</f>
        <v>87.130676094396634</v>
      </c>
      <c r="S62" s="95">
        <f>R62/2</f>
        <v>43.565338047198317</v>
      </c>
      <c r="T62" s="182"/>
      <c r="U62" s="183"/>
      <c r="V62">
        <f t="shared" si="2"/>
        <v>44.880331768000737</v>
      </c>
    </row>
    <row r="63" spans="1:22">
      <c r="A63" s="115" t="s">
        <v>332</v>
      </c>
      <c r="B63" s="5" t="s">
        <v>195</v>
      </c>
      <c r="C63" s="5">
        <v>0.53600000000000003</v>
      </c>
      <c r="D63" s="5"/>
      <c r="E63" s="5">
        <v>44.688000000000002</v>
      </c>
      <c r="F63" s="5">
        <v>5</v>
      </c>
      <c r="G63" s="5">
        <f t="shared" si="0"/>
        <v>223.44</v>
      </c>
      <c r="H63" s="5"/>
      <c r="I63" s="5"/>
      <c r="J63" s="5">
        <f t="shared" si="1"/>
        <v>1.3406399999999998</v>
      </c>
      <c r="K63" s="5"/>
      <c r="L63" s="116"/>
      <c r="O63" s="179"/>
      <c r="P63" s="121">
        <v>47.9</v>
      </c>
      <c r="Q63" s="118">
        <f>AVERAGE(G66:G69)</f>
        <v>81.801249999999996</v>
      </c>
      <c r="R63" s="118">
        <f>STDEV(G66:G69)</f>
        <v>80.818966975065123</v>
      </c>
      <c r="S63" s="96">
        <f>R63/2</f>
        <v>40.409483487532562</v>
      </c>
      <c r="T63" s="184"/>
      <c r="U63" s="185"/>
      <c r="V63">
        <f t="shared" si="2"/>
        <v>49.39959167803984</v>
      </c>
    </row>
    <row r="64" spans="1:22">
      <c r="A64" s="115" t="s">
        <v>330</v>
      </c>
      <c r="B64" s="5" t="s">
        <v>197</v>
      </c>
      <c r="C64" s="5">
        <v>0.28699999999999998</v>
      </c>
      <c r="D64" s="5"/>
      <c r="E64" s="5">
        <v>16.510999999999999</v>
      </c>
      <c r="F64" s="5">
        <v>5</v>
      </c>
      <c r="G64" s="5">
        <f t="shared" si="0"/>
        <v>82.554999999999993</v>
      </c>
      <c r="H64" s="5"/>
      <c r="I64" s="5"/>
      <c r="J64" s="5">
        <f t="shared" si="1"/>
        <v>0.49532999999999994</v>
      </c>
      <c r="K64" s="5"/>
      <c r="L64" s="116"/>
      <c r="O64" s="186">
        <v>7</v>
      </c>
      <c r="P64" s="94">
        <v>144</v>
      </c>
      <c r="Q64" s="142">
        <f>AVERAGE(G82,G84:G85)</f>
        <v>53.104999999999997</v>
      </c>
      <c r="R64" s="126">
        <f>STDEV(G82,G84:G85)</f>
        <v>37.833071181176933</v>
      </c>
      <c r="S64" s="4">
        <f>R64/SQRT(3)</f>
        <v>21.842933830722778</v>
      </c>
      <c r="T64" s="189" t="s">
        <v>451</v>
      </c>
      <c r="U64" s="190"/>
      <c r="V64">
        <f t="shared" si="2"/>
        <v>41.131595576165672</v>
      </c>
    </row>
    <row r="65" spans="1:22">
      <c r="A65" s="145"/>
      <c r="B65" s="9" t="s">
        <v>199</v>
      </c>
      <c r="C65" s="9">
        <v>0.19600000000000001</v>
      </c>
      <c r="D65" s="9"/>
      <c r="E65" s="9">
        <v>10.834</v>
      </c>
      <c r="F65" s="9">
        <v>5</v>
      </c>
      <c r="G65" s="9">
        <f t="shared" si="0"/>
        <v>54.17</v>
      </c>
      <c r="H65" s="9"/>
      <c r="I65" s="9"/>
      <c r="J65" s="9">
        <f t="shared" si="1"/>
        <v>0.32501999999999998</v>
      </c>
      <c r="K65" s="9"/>
      <c r="L65" s="120"/>
      <c r="O65" s="187"/>
      <c r="P65" s="95">
        <v>152</v>
      </c>
      <c r="Q65" s="132">
        <f>AVERAGE(G70:G73)</f>
        <v>30.669999999999998</v>
      </c>
      <c r="R65" s="127">
        <f>STDEV(G70:G73)</f>
        <v>25.967004383768767</v>
      </c>
      <c r="S65" s="6">
        <f>R65/2</f>
        <v>12.983502191884384</v>
      </c>
      <c r="T65" s="182"/>
      <c r="U65" s="183"/>
      <c r="V65">
        <f t="shared" si="2"/>
        <v>42.332905744650752</v>
      </c>
    </row>
    <row r="66" spans="1:22">
      <c r="A66" s="144" t="s">
        <v>201</v>
      </c>
      <c r="B66" s="3" t="s">
        <v>202</v>
      </c>
      <c r="C66" s="3">
        <v>6.2E-2</v>
      </c>
      <c r="D66" s="3"/>
      <c r="E66" s="3">
        <v>4.7450000000000001</v>
      </c>
      <c r="F66" s="3">
        <v>5</v>
      </c>
      <c r="G66" s="3">
        <f t="shared" si="0"/>
        <v>23.725000000000001</v>
      </c>
      <c r="H66" s="3">
        <f>AVERAGE(G66:G69)</f>
        <v>81.801249999999996</v>
      </c>
      <c r="I66" s="3">
        <f>_xlfn.STDEV.P(G66:G69)</f>
        <v>69.991278508021978</v>
      </c>
      <c r="J66" s="3">
        <f t="shared" si="1"/>
        <v>0.14235000000000003</v>
      </c>
      <c r="K66" s="3">
        <f>AVERAGE(J66:J69)</f>
        <v>0.49080749999999995</v>
      </c>
      <c r="L66" s="124">
        <f>_xlfn.STDEV.P(J66:J69)</f>
        <v>0.41994767104813191</v>
      </c>
      <c r="O66" s="187"/>
      <c r="P66" s="95">
        <v>168</v>
      </c>
      <c r="Q66" s="132">
        <f>AVERAGE(G74:G77)</f>
        <v>26.576249999999998</v>
      </c>
      <c r="R66" s="127">
        <f>STDEV(G74:G77)</f>
        <v>17.944097160812145</v>
      </c>
      <c r="S66" s="6">
        <f>R66/2</f>
        <v>8.9720485804060726</v>
      </c>
      <c r="T66" s="182"/>
      <c r="U66" s="183"/>
      <c r="V66">
        <f t="shared" si="2"/>
        <v>33.759648484666094</v>
      </c>
    </row>
    <row r="67" spans="1:22">
      <c r="A67" s="115" t="s">
        <v>333</v>
      </c>
      <c r="B67" s="5" t="s">
        <v>203</v>
      </c>
      <c r="C67" s="5">
        <v>0.49299999999999999</v>
      </c>
      <c r="D67" s="5"/>
      <c r="E67" s="5">
        <v>40.22</v>
      </c>
      <c r="F67" s="5">
        <v>5</v>
      </c>
      <c r="G67" s="5">
        <f t="shared" si="0"/>
        <v>201.1</v>
      </c>
      <c r="H67" s="5"/>
      <c r="I67" s="5"/>
      <c r="J67" s="5">
        <f t="shared" si="1"/>
        <v>1.2065999999999999</v>
      </c>
      <c r="K67" s="5"/>
      <c r="L67" s="116"/>
      <c r="O67" s="188"/>
      <c r="P67" s="96">
        <v>191.9</v>
      </c>
      <c r="Q67" s="118">
        <f>AVERAGE(G78:G81)</f>
        <v>32.128750000000004</v>
      </c>
      <c r="R67" s="129">
        <f>STDEV(G78:G81)</f>
        <v>31.888760395840624</v>
      </c>
      <c r="S67" s="6">
        <f>R67/2</f>
        <v>15.944380197920312</v>
      </c>
      <c r="T67" s="191"/>
      <c r="U67" s="192"/>
      <c r="V67">
        <f t="shared" si="2"/>
        <v>49.626518921278638</v>
      </c>
    </row>
    <row r="68" spans="1:22">
      <c r="A68" s="115" t="s">
        <v>330</v>
      </c>
      <c r="B68" s="5" t="s">
        <v>205</v>
      </c>
      <c r="C68" s="5">
        <v>0.21299999999999999</v>
      </c>
      <c r="D68" s="5"/>
      <c r="E68" s="5">
        <v>11.760999999999999</v>
      </c>
      <c r="F68" s="5">
        <v>5</v>
      </c>
      <c r="G68" s="5">
        <f t="shared" si="0"/>
        <v>58.804999999999993</v>
      </c>
      <c r="H68" s="5"/>
      <c r="I68" s="5"/>
      <c r="J68" s="5">
        <f t="shared" si="1"/>
        <v>0.35282999999999992</v>
      </c>
      <c r="K68" s="5"/>
      <c r="L68" s="116"/>
      <c r="O68" s="177">
        <v>1</v>
      </c>
      <c r="P68" s="113">
        <v>0</v>
      </c>
      <c r="Q68" s="125"/>
      <c r="R68" s="125"/>
      <c r="S68" s="94"/>
      <c r="T68" s="198" t="s">
        <v>452</v>
      </c>
      <c r="U68" s="199"/>
      <c r="V68" t="e">
        <f t="shared" si="2"/>
        <v>#DIV/0!</v>
      </c>
    </row>
    <row r="69" spans="1:22" ht="16" thickBot="1">
      <c r="A69" s="143"/>
      <c r="B69" s="62" t="s">
        <v>207</v>
      </c>
      <c r="C69" s="62">
        <v>0.153</v>
      </c>
      <c r="D69" s="62"/>
      <c r="E69" s="62">
        <v>8.7149999999999999</v>
      </c>
      <c r="F69" s="62">
        <v>5</v>
      </c>
      <c r="G69" s="62">
        <f t="shared" si="0"/>
        <v>43.575000000000003</v>
      </c>
      <c r="H69" s="62"/>
      <c r="I69" s="62"/>
      <c r="J69" s="62">
        <f t="shared" si="1"/>
        <v>0.26145000000000007</v>
      </c>
      <c r="K69" s="62"/>
      <c r="L69" s="131"/>
      <c r="O69" s="178"/>
      <c r="P69" s="117">
        <v>8</v>
      </c>
      <c r="Q69" s="118">
        <f>AVERAGE(G90:G93)</f>
        <v>508.46875</v>
      </c>
      <c r="R69" s="118">
        <f>STDEV(G90:G93)</f>
        <v>70.811417908766842</v>
      </c>
      <c r="S69" s="95">
        <f>R69/2</f>
        <v>35.405708954383421</v>
      </c>
      <c r="T69" s="200"/>
      <c r="U69" s="201"/>
      <c r="V69">
        <f t="shared" si="2"/>
        <v>6.9632025477245989</v>
      </c>
    </row>
    <row r="70" spans="1:22">
      <c r="A70" s="141" t="s">
        <v>209</v>
      </c>
      <c r="B70" s="111" t="s">
        <v>210</v>
      </c>
      <c r="C70" s="111">
        <v>4.8000000000000001E-2</v>
      </c>
      <c r="D70" s="111"/>
      <c r="E70" s="111">
        <v>4.1970000000000001</v>
      </c>
      <c r="F70" s="111">
        <v>5</v>
      </c>
      <c r="G70" s="111">
        <f t="shared" si="0"/>
        <v>20.984999999999999</v>
      </c>
      <c r="H70" s="111">
        <f>AVERAGE(G70:G73)</f>
        <v>30.669999999999998</v>
      </c>
      <c r="I70" s="111">
        <f>_xlfn.STDEV.P(G70:G73)</f>
        <v>22.488085456525635</v>
      </c>
      <c r="J70" s="111">
        <f t="shared" si="1"/>
        <v>0.12590999999999999</v>
      </c>
      <c r="K70" s="111">
        <f>AVERAGE(J70:J73)</f>
        <v>0.18401999999999999</v>
      </c>
      <c r="L70" s="112">
        <f>_xlfn.STDEV.P(J70:J73)</f>
        <v>0.13492851273915388</v>
      </c>
      <c r="O70" s="178"/>
      <c r="P70" s="117">
        <v>24</v>
      </c>
      <c r="Q70" s="118">
        <f>AVERAGE(G94:G97)</f>
        <v>900.15875000000005</v>
      </c>
      <c r="R70" s="118">
        <f>STDEV(G94:G97)</f>
        <v>177.83379184765903</v>
      </c>
      <c r="S70" s="95">
        <f>R70/2</f>
        <v>88.916895923829514</v>
      </c>
      <c r="T70" s="200"/>
      <c r="U70" s="201"/>
      <c r="V70">
        <f t="shared" si="2"/>
        <v>9.8779127485934577</v>
      </c>
    </row>
    <row r="71" spans="1:22">
      <c r="A71" s="115" t="s">
        <v>334</v>
      </c>
      <c r="B71" s="5" t="s">
        <v>212</v>
      </c>
      <c r="C71" s="5">
        <v>0.25</v>
      </c>
      <c r="D71" s="5"/>
      <c r="E71" s="5">
        <v>13.888999999999999</v>
      </c>
      <c r="F71" s="5">
        <v>5</v>
      </c>
      <c r="G71" s="5">
        <f t="shared" si="0"/>
        <v>69.444999999999993</v>
      </c>
      <c r="H71" s="5"/>
      <c r="I71" s="5"/>
      <c r="J71" s="5">
        <f t="shared" si="1"/>
        <v>0.41666999999999998</v>
      </c>
      <c r="K71" s="5"/>
      <c r="L71" s="116"/>
      <c r="O71" s="179"/>
      <c r="P71" s="121">
        <v>47.9</v>
      </c>
      <c r="Q71" s="118">
        <f>AVERAGE(G98:G101)</f>
        <v>867.66374999999994</v>
      </c>
      <c r="R71" s="118">
        <f>STDEV(G98:G101)</f>
        <v>234.18170499902493</v>
      </c>
      <c r="S71" s="96">
        <f>R71/2</f>
        <v>117.09085249951247</v>
      </c>
      <c r="T71" s="202"/>
      <c r="U71" s="203"/>
      <c r="V71">
        <f t="shared" si="2"/>
        <v>13.494957291867093</v>
      </c>
    </row>
    <row r="72" spans="1:22">
      <c r="A72" s="115" t="s">
        <v>331</v>
      </c>
      <c r="B72" s="5" t="s">
        <v>214</v>
      </c>
      <c r="C72" s="5">
        <v>0.02</v>
      </c>
      <c r="D72" s="5" t="s">
        <v>287</v>
      </c>
      <c r="E72" s="5">
        <v>3.004</v>
      </c>
      <c r="F72" s="5">
        <v>5</v>
      </c>
      <c r="G72" s="5">
        <f t="shared" si="0"/>
        <v>15.02</v>
      </c>
      <c r="H72" s="5"/>
      <c r="I72" s="5"/>
      <c r="J72" s="5">
        <f t="shared" si="1"/>
        <v>9.0120000000000006E-2</v>
      </c>
      <c r="K72" s="5"/>
      <c r="L72" s="116"/>
      <c r="O72" s="186">
        <v>7</v>
      </c>
      <c r="P72" s="114">
        <v>144</v>
      </c>
      <c r="Q72" s="126"/>
      <c r="R72" s="125"/>
      <c r="S72" s="95"/>
      <c r="T72" s="198" t="s">
        <v>452</v>
      </c>
      <c r="U72" s="199"/>
      <c r="V72" t="e">
        <f t="shared" si="2"/>
        <v>#DIV/0!</v>
      </c>
    </row>
    <row r="73" spans="1:22">
      <c r="A73" s="119" t="s">
        <v>330</v>
      </c>
      <c r="B73" s="9" t="s">
        <v>216</v>
      </c>
      <c r="C73" s="9">
        <v>0.03</v>
      </c>
      <c r="D73" s="9"/>
      <c r="E73" s="9">
        <v>3.4460000000000002</v>
      </c>
      <c r="F73" s="9">
        <v>5</v>
      </c>
      <c r="G73" s="9">
        <f t="shared" si="0"/>
        <v>17.23</v>
      </c>
      <c r="H73" s="9"/>
      <c r="I73" s="9"/>
      <c r="J73" s="9">
        <f t="shared" si="1"/>
        <v>0.10338</v>
      </c>
      <c r="K73" s="9"/>
      <c r="L73" s="120"/>
      <c r="O73" s="187"/>
      <c r="P73" s="132">
        <v>152</v>
      </c>
      <c r="Q73" s="127">
        <f>AVERAGE(G102:G105)</f>
        <v>38.022500000000001</v>
      </c>
      <c r="R73" s="118">
        <f>STDEV(G102:G105)</f>
        <v>5.2191801718916073</v>
      </c>
      <c r="S73" s="95">
        <f>R73/2</f>
        <v>2.6095900859458037</v>
      </c>
      <c r="T73" s="200"/>
      <c r="U73" s="201"/>
      <c r="V73">
        <f>S73/Q73*100</f>
        <v>6.8632785480854857</v>
      </c>
    </row>
    <row r="74" spans="1:22">
      <c r="A74" s="144" t="s">
        <v>217</v>
      </c>
      <c r="B74" s="3" t="s">
        <v>218</v>
      </c>
      <c r="C74" s="3">
        <v>4.1000000000000002E-2</v>
      </c>
      <c r="D74" s="3"/>
      <c r="E74" s="3">
        <v>3.8879999999999999</v>
      </c>
      <c r="F74" s="3">
        <v>5</v>
      </c>
      <c r="G74" s="3">
        <f t="shared" si="0"/>
        <v>19.439999999999998</v>
      </c>
      <c r="H74" s="3">
        <f>AVERAGE(G74:G77)</f>
        <v>26.576249999999998</v>
      </c>
      <c r="I74" s="3">
        <f>_xlfn.STDEV.P(G74:G77)</f>
        <v>15.540043989239537</v>
      </c>
      <c r="J74" s="3">
        <f t="shared" si="1"/>
        <v>0.11663999999999998</v>
      </c>
      <c r="K74" s="3">
        <f>AVERAGE(J74:J77)</f>
        <v>0.15945749999999997</v>
      </c>
      <c r="L74" s="124">
        <f>_xlfn.STDEV.P(J74:J77)</f>
        <v>9.3240263935437218E-2</v>
      </c>
      <c r="O74" s="187"/>
      <c r="P74" s="132">
        <v>168</v>
      </c>
      <c r="Q74" s="127">
        <f>AVERAGE(G106:G109)</f>
        <v>51.306249999999999</v>
      </c>
      <c r="R74" s="118">
        <f>STDEV(G106:G109)</f>
        <v>9.7821643608832201</v>
      </c>
      <c r="S74" s="95">
        <f>R74/2</f>
        <v>4.89108218044161</v>
      </c>
      <c r="T74" s="200"/>
      <c r="U74" s="201"/>
      <c r="V74">
        <f t="shared" ref="V74:V75" si="3">S74/Q74*100</f>
        <v>9.5331118147235667</v>
      </c>
    </row>
    <row r="75" spans="1:22">
      <c r="A75" s="115" t="s">
        <v>332</v>
      </c>
      <c r="B75" s="5" t="s">
        <v>220</v>
      </c>
      <c r="C75" s="5">
        <v>0.192</v>
      </c>
      <c r="D75" s="5"/>
      <c r="E75" s="5">
        <v>10.622999999999999</v>
      </c>
      <c r="F75" s="5">
        <v>5</v>
      </c>
      <c r="G75" s="5">
        <f t="shared" si="0"/>
        <v>53.114999999999995</v>
      </c>
      <c r="H75" s="5"/>
      <c r="I75" s="5"/>
      <c r="J75" s="5">
        <f t="shared" si="1"/>
        <v>0.31868999999999992</v>
      </c>
      <c r="K75" s="5"/>
      <c r="L75" s="116"/>
      <c r="O75" s="188"/>
      <c r="P75" s="133">
        <v>191.9</v>
      </c>
      <c r="Q75" s="129">
        <f>AVERAGE(G110:G113)</f>
        <v>56.092500000000001</v>
      </c>
      <c r="R75" s="122">
        <f>STDEV(G110:G113)</f>
        <v>7.2566641785327288</v>
      </c>
      <c r="S75" s="96">
        <f>R75/2</f>
        <v>3.6283320892663644</v>
      </c>
      <c r="T75" s="202"/>
      <c r="U75" s="203"/>
      <c r="V75">
        <f t="shared" si="3"/>
        <v>6.4684799024225414</v>
      </c>
    </row>
    <row r="76" spans="1:22">
      <c r="A76" s="115" t="s">
        <v>330</v>
      </c>
      <c r="B76" s="5" t="s">
        <v>222</v>
      </c>
      <c r="C76" s="5">
        <v>1.2999999999999999E-2</v>
      </c>
      <c r="D76" s="5" t="s">
        <v>287</v>
      </c>
      <c r="E76" s="5">
        <v>2.7040000000000002</v>
      </c>
      <c r="F76" s="5">
        <v>5</v>
      </c>
      <c r="G76" s="5">
        <f t="shared" si="0"/>
        <v>13.520000000000001</v>
      </c>
      <c r="H76" s="5"/>
      <c r="I76" s="5"/>
      <c r="J76" s="5">
        <f t="shared" si="1"/>
        <v>8.1119999999999998E-2</v>
      </c>
      <c r="K76" s="5"/>
      <c r="L76" s="116"/>
    </row>
    <row r="77" spans="1:22">
      <c r="A77" s="145"/>
      <c r="B77" s="9" t="s">
        <v>224</v>
      </c>
      <c r="C77" s="9">
        <v>4.4999999999999998E-2</v>
      </c>
      <c r="D77" s="9"/>
      <c r="E77" s="9">
        <v>4.0460000000000003</v>
      </c>
      <c r="F77" s="9">
        <v>5</v>
      </c>
      <c r="G77" s="9">
        <f t="shared" si="0"/>
        <v>20.23</v>
      </c>
      <c r="H77" s="9"/>
      <c r="I77" s="9"/>
      <c r="J77" s="9">
        <f t="shared" si="1"/>
        <v>0.12138</v>
      </c>
      <c r="K77" s="9"/>
      <c r="L77" s="120"/>
    </row>
    <row r="78" spans="1:22">
      <c r="A78" s="144" t="s">
        <v>226</v>
      </c>
      <c r="B78" s="3" t="s">
        <v>227</v>
      </c>
      <c r="C78" s="3">
        <v>3.2000000000000001E-2</v>
      </c>
      <c r="D78" s="3"/>
      <c r="E78" s="3">
        <v>3.496</v>
      </c>
      <c r="F78" s="3">
        <v>5</v>
      </c>
      <c r="G78" s="3">
        <f t="shared" si="0"/>
        <v>17.48</v>
      </c>
      <c r="H78" s="3">
        <f>AVERAGE(G78:G81)</f>
        <v>32.128750000000004</v>
      </c>
      <c r="I78" s="3">
        <f>_xlfn.STDEV.P(G78:G81)</f>
        <v>27.616476597993092</v>
      </c>
      <c r="J78" s="3">
        <f t="shared" si="1"/>
        <v>0.10488</v>
      </c>
      <c r="K78" s="3">
        <f>AVERAGE(J78:J81)</f>
        <v>0.19277250000000001</v>
      </c>
      <c r="L78" s="124">
        <f>_xlfn.STDEV.P(J78:J81)</f>
        <v>0.16569885958795852</v>
      </c>
    </row>
    <row r="79" spans="1:22">
      <c r="A79" s="115" t="s">
        <v>333</v>
      </c>
      <c r="B79" s="5" t="s">
        <v>229</v>
      </c>
      <c r="C79" s="5">
        <v>0.28000000000000003</v>
      </c>
      <c r="D79" s="5"/>
      <c r="E79" s="5">
        <v>15.923999999999999</v>
      </c>
      <c r="F79" s="5">
        <v>5</v>
      </c>
      <c r="G79" s="5">
        <f t="shared" si="0"/>
        <v>79.62</v>
      </c>
      <c r="H79" s="5"/>
      <c r="I79" s="5"/>
      <c r="J79" s="5">
        <f t="shared" si="1"/>
        <v>0.47772000000000003</v>
      </c>
      <c r="K79" s="5"/>
      <c r="L79" s="116"/>
      <c r="M79" s="2"/>
    </row>
    <row r="80" spans="1:22">
      <c r="A80" s="115" t="s">
        <v>330</v>
      </c>
      <c r="B80" s="5" t="s">
        <v>231</v>
      </c>
      <c r="C80" s="5">
        <v>1E-3</v>
      </c>
      <c r="D80" s="5" t="s">
        <v>287</v>
      </c>
      <c r="E80" s="5">
        <v>2.2320000000000002</v>
      </c>
      <c r="F80" s="5">
        <v>5</v>
      </c>
      <c r="G80" s="5">
        <f t="shared" si="0"/>
        <v>11.16</v>
      </c>
      <c r="H80" s="5"/>
      <c r="I80" s="5"/>
      <c r="J80" s="5">
        <f t="shared" si="1"/>
        <v>6.6960000000000006E-2</v>
      </c>
      <c r="K80" s="5"/>
      <c r="L80" s="116"/>
    </row>
    <row r="81" spans="1:13">
      <c r="A81" s="145"/>
      <c r="B81" s="9" t="s">
        <v>232</v>
      </c>
      <c r="C81" s="9">
        <v>4.4999999999999998E-2</v>
      </c>
      <c r="D81" s="9"/>
      <c r="E81" s="9">
        <v>4.0510000000000002</v>
      </c>
      <c r="F81" s="9">
        <v>5</v>
      </c>
      <c r="G81" s="9">
        <f t="shared" si="0"/>
        <v>20.255000000000003</v>
      </c>
      <c r="H81" s="9"/>
      <c r="I81" s="9"/>
      <c r="J81" s="9">
        <f t="shared" si="1"/>
        <v>0.12153000000000001</v>
      </c>
      <c r="K81" s="9"/>
      <c r="L81" s="120"/>
    </row>
    <row r="82" spans="1:13">
      <c r="A82" s="144" t="s">
        <v>233</v>
      </c>
      <c r="B82" s="3" t="s">
        <v>234</v>
      </c>
      <c r="C82" s="3">
        <v>7.5999999999999998E-2</v>
      </c>
      <c r="D82" s="3"/>
      <c r="E82" s="3">
        <v>5.3559999999999999</v>
      </c>
      <c r="F82" s="3">
        <v>5</v>
      </c>
      <c r="G82" s="3">
        <f t="shared" si="0"/>
        <v>26.78</v>
      </c>
      <c r="H82" s="3">
        <f>AVERAGE(G82:G85)</f>
        <v>141.52749999999997</v>
      </c>
      <c r="I82" s="3">
        <f>_xlfn.STDEV.P(G82:G85)</f>
        <v>155.47117467958492</v>
      </c>
      <c r="J82" s="3">
        <f t="shared" si="1"/>
        <v>0.16068000000000002</v>
      </c>
      <c r="K82" s="3">
        <f>AVERAGE(J82:J85)</f>
        <v>0.84916499999999995</v>
      </c>
      <c r="L82" s="124">
        <f>_xlfn.STDEV.P(J82:J85)</f>
        <v>0.93282704807750927</v>
      </c>
    </row>
    <row r="83" spans="1:13">
      <c r="A83" s="115" t="s">
        <v>700</v>
      </c>
      <c r="B83" s="7" t="s">
        <v>235</v>
      </c>
      <c r="C83" s="7">
        <v>0.999</v>
      </c>
      <c r="D83" s="7"/>
      <c r="E83" s="7">
        <v>81.358999999999995</v>
      </c>
      <c r="F83" s="7">
        <v>5</v>
      </c>
      <c r="G83" s="7">
        <f t="shared" si="0"/>
        <v>406.79499999999996</v>
      </c>
      <c r="H83" s="7"/>
      <c r="I83" s="7"/>
      <c r="J83" s="7">
        <f t="shared" si="1"/>
        <v>2.4407699999999997</v>
      </c>
      <c r="K83" s="5"/>
      <c r="L83" s="116"/>
      <c r="M83" s="2" t="s">
        <v>701</v>
      </c>
    </row>
    <row r="84" spans="1:13">
      <c r="A84" s="115" t="s">
        <v>330</v>
      </c>
      <c r="B84" s="146" t="s">
        <v>237</v>
      </c>
      <c r="C84" s="146">
        <v>0.11899999999999999</v>
      </c>
      <c r="D84" s="146"/>
      <c r="E84" s="146">
        <v>7.2149999999999999</v>
      </c>
      <c r="F84" s="146">
        <v>5</v>
      </c>
      <c r="G84" s="146">
        <f t="shared" si="0"/>
        <v>36.075000000000003</v>
      </c>
      <c r="H84" s="146"/>
      <c r="I84" s="146"/>
      <c r="J84" s="146">
        <f t="shared" si="1"/>
        <v>0.21645</v>
      </c>
      <c r="K84" s="5"/>
      <c r="L84" s="116"/>
    </row>
    <row r="85" spans="1:13" ht="16" thickBot="1">
      <c r="A85" s="143"/>
      <c r="B85" s="62" t="s">
        <v>239</v>
      </c>
      <c r="C85" s="62">
        <v>0.32100000000000001</v>
      </c>
      <c r="D85" s="62"/>
      <c r="E85" s="62">
        <v>19.292000000000002</v>
      </c>
      <c r="F85" s="62">
        <v>5</v>
      </c>
      <c r="G85" s="62">
        <f t="shared" si="0"/>
        <v>96.460000000000008</v>
      </c>
      <c r="H85" s="62"/>
      <c r="I85" s="62"/>
      <c r="J85" s="62">
        <f t="shared" si="1"/>
        <v>0.57875999999999994</v>
      </c>
      <c r="K85" s="62"/>
      <c r="L85" s="131"/>
    </row>
    <row r="86" spans="1:13">
      <c r="A86" s="132" t="s">
        <v>240</v>
      </c>
      <c r="B86" s="7" t="s">
        <v>241</v>
      </c>
      <c r="C86" s="7">
        <v>0.92400000000000004</v>
      </c>
      <c r="D86" s="7"/>
      <c r="E86" s="7">
        <v>76.084000000000003</v>
      </c>
      <c r="F86" s="7">
        <v>5</v>
      </c>
      <c r="G86" s="7">
        <f t="shared" si="0"/>
        <v>380.42</v>
      </c>
      <c r="H86" s="5">
        <f>AVERAGE(G86:G89)</f>
        <v>189.31000000000003</v>
      </c>
      <c r="I86" s="5">
        <f>_xlfn.STDEV.P(G86:G89)</f>
        <v>160.85596231566922</v>
      </c>
      <c r="J86" s="7">
        <f t="shared" si="1"/>
        <v>2.2825199999999999</v>
      </c>
      <c r="K86" s="5">
        <f>AVERAGE(J86:J89)</f>
        <v>1.1358600000000001</v>
      </c>
      <c r="L86" s="6">
        <f>_xlfn.STDEV.P(J86:J89)</f>
        <v>0.96513577389401506</v>
      </c>
      <c r="M86" s="2" t="s">
        <v>702</v>
      </c>
    </row>
    <row r="87" spans="1:13">
      <c r="A87" s="19" t="s">
        <v>703</v>
      </c>
      <c r="B87" s="7" t="s">
        <v>243</v>
      </c>
      <c r="C87" s="7">
        <v>0.752</v>
      </c>
      <c r="D87" s="7"/>
      <c r="E87" s="7">
        <v>63.326999999999998</v>
      </c>
      <c r="F87" s="7">
        <v>5</v>
      </c>
      <c r="G87" s="7">
        <f t="shared" si="0"/>
        <v>316.63499999999999</v>
      </c>
      <c r="H87" s="5"/>
      <c r="I87" s="5"/>
      <c r="J87" s="7">
        <f t="shared" si="1"/>
        <v>1.89981</v>
      </c>
      <c r="K87" s="5"/>
      <c r="L87" s="6"/>
      <c r="M87" s="2" t="s">
        <v>702</v>
      </c>
    </row>
    <row r="88" spans="1:13">
      <c r="A88" s="19" t="s">
        <v>330</v>
      </c>
      <c r="B88" s="5" t="s">
        <v>245</v>
      </c>
      <c r="C88" s="5">
        <v>0.11799999999999999</v>
      </c>
      <c r="D88" s="5"/>
      <c r="E88" s="5">
        <v>7.1449999999999996</v>
      </c>
      <c r="F88" s="5">
        <v>5</v>
      </c>
      <c r="G88" s="5">
        <f t="shared" si="0"/>
        <v>35.724999999999994</v>
      </c>
      <c r="H88" s="5"/>
      <c r="I88" s="5"/>
      <c r="J88" s="5">
        <f t="shared" si="1"/>
        <v>0.21434999999999996</v>
      </c>
      <c r="K88" s="5"/>
      <c r="L88" s="6"/>
    </row>
    <row r="89" spans="1:13" ht="16" thickBot="1">
      <c r="A89" s="132"/>
      <c r="B89" s="5" t="s">
        <v>247</v>
      </c>
      <c r="C89" s="5">
        <v>6.5000000000000002E-2</v>
      </c>
      <c r="D89" s="5"/>
      <c r="E89" s="5">
        <v>4.8920000000000003</v>
      </c>
      <c r="F89" s="5">
        <v>5</v>
      </c>
      <c r="G89" s="5">
        <f t="shared" si="0"/>
        <v>24.46</v>
      </c>
      <c r="H89" s="5"/>
      <c r="I89" s="5"/>
      <c r="J89" s="5">
        <f t="shared" si="1"/>
        <v>0.14676</v>
      </c>
      <c r="K89" s="5"/>
      <c r="L89" s="6"/>
    </row>
    <row r="90" spans="1:13">
      <c r="A90" s="141" t="s">
        <v>249</v>
      </c>
      <c r="B90" s="111" t="s">
        <v>250</v>
      </c>
      <c r="C90" s="111">
        <v>1.109</v>
      </c>
      <c r="D90" s="111"/>
      <c r="E90" s="111">
        <v>89.024000000000001</v>
      </c>
      <c r="F90" s="111">
        <v>5</v>
      </c>
      <c r="G90" s="111">
        <f t="shared" si="0"/>
        <v>445.12</v>
      </c>
      <c r="H90" s="111">
        <f>AVERAGE(G90:G93)</f>
        <v>508.46875</v>
      </c>
      <c r="I90" s="111">
        <f>_xlfn.STDEV.P(G90:G93)</f>
        <v>61.324486786988437</v>
      </c>
      <c r="J90" s="111">
        <f t="shared" si="1"/>
        <v>2.6707200000000002</v>
      </c>
      <c r="K90" s="111">
        <f>AVERAGE(J90:J93)</f>
        <v>3.0508125000000001</v>
      </c>
      <c r="L90" s="112">
        <f>_xlfn.STDEV.P(J90:J93)</f>
        <v>0.36794692072192942</v>
      </c>
    </row>
    <row r="91" spans="1:13">
      <c r="A91" s="135" t="s">
        <v>328</v>
      </c>
      <c r="B91" s="5" t="s">
        <v>252</v>
      </c>
      <c r="C91" s="5">
        <v>1.5620000000000001</v>
      </c>
      <c r="D91" s="5"/>
      <c r="E91" s="5">
        <v>121.928</v>
      </c>
      <c r="F91" s="5">
        <v>5</v>
      </c>
      <c r="G91" s="5">
        <f t="shared" si="0"/>
        <v>609.64</v>
      </c>
      <c r="H91" s="5"/>
      <c r="I91" s="5"/>
      <c r="J91" s="5">
        <f t="shared" si="1"/>
        <v>3.6578400000000002</v>
      </c>
      <c r="K91" s="5"/>
      <c r="L91" s="116"/>
    </row>
    <row r="92" spans="1:13">
      <c r="A92" s="135" t="s">
        <v>331</v>
      </c>
      <c r="B92" s="5" t="s">
        <v>254</v>
      </c>
      <c r="C92" s="5">
        <v>1.2190000000000001</v>
      </c>
      <c r="D92" s="5"/>
      <c r="E92" s="5">
        <v>96.656000000000006</v>
      </c>
      <c r="F92" s="5">
        <v>5</v>
      </c>
      <c r="G92" s="5">
        <f t="shared" si="0"/>
        <v>483.28000000000003</v>
      </c>
      <c r="H92" s="5"/>
      <c r="I92" s="5"/>
      <c r="J92" s="5">
        <f t="shared" si="1"/>
        <v>2.8996800000000005</v>
      </c>
      <c r="K92" s="5"/>
      <c r="L92" s="116"/>
    </row>
    <row r="93" spans="1:13">
      <c r="A93" s="136" t="s">
        <v>335</v>
      </c>
      <c r="B93" s="9" t="s">
        <v>256</v>
      </c>
      <c r="C93" s="9">
        <v>1.2549999999999999</v>
      </c>
      <c r="D93" s="9"/>
      <c r="E93" s="9">
        <v>99.167000000000002</v>
      </c>
      <c r="F93" s="9">
        <v>5</v>
      </c>
      <c r="G93" s="9">
        <f t="shared" si="0"/>
        <v>495.83500000000004</v>
      </c>
      <c r="H93" s="9"/>
      <c r="I93" s="9"/>
      <c r="J93" s="9">
        <f t="shared" si="1"/>
        <v>2.9750100000000002</v>
      </c>
      <c r="K93" s="9"/>
      <c r="L93" s="120"/>
    </row>
    <row r="94" spans="1:13">
      <c r="A94" s="144" t="s">
        <v>258</v>
      </c>
      <c r="B94" s="3" t="s">
        <v>259</v>
      </c>
      <c r="C94" s="3">
        <v>1.915</v>
      </c>
      <c r="D94" s="3"/>
      <c r="E94" s="3">
        <v>153.358</v>
      </c>
      <c r="F94" s="3">
        <v>5</v>
      </c>
      <c r="G94" s="3">
        <f t="shared" si="0"/>
        <v>766.79</v>
      </c>
      <c r="H94" s="3">
        <f>AVERAGE(G94:G97)</f>
        <v>900.15875000000005</v>
      </c>
      <c r="I94" s="3">
        <f>_xlfn.STDEV.P(G94:G97)</f>
        <v>154.00858139138671</v>
      </c>
      <c r="J94" s="3">
        <f t="shared" si="1"/>
        <v>4.6007400000000001</v>
      </c>
      <c r="K94" s="3">
        <f>AVERAGE(J94:J97)</f>
        <v>5.4009525000000007</v>
      </c>
      <c r="L94" s="124">
        <f>_xlfn.STDEV.P(J94:J97)</f>
        <v>0.92405148834831652</v>
      </c>
    </row>
    <row r="95" spans="1:13">
      <c r="A95" s="135" t="s">
        <v>332</v>
      </c>
      <c r="B95" s="5" t="s">
        <v>261</v>
      </c>
      <c r="C95" s="5">
        <v>2.3450000000000002</v>
      </c>
      <c r="D95" s="5"/>
      <c r="E95" s="5">
        <v>200.60499999999999</v>
      </c>
      <c r="F95" s="5">
        <v>5</v>
      </c>
      <c r="G95" s="5">
        <f t="shared" si="0"/>
        <v>1003.025</v>
      </c>
      <c r="H95" s="5"/>
      <c r="I95" s="5"/>
      <c r="J95" s="5">
        <f t="shared" si="1"/>
        <v>6.0181499999999994</v>
      </c>
      <c r="K95" s="5"/>
      <c r="L95" s="116"/>
    </row>
    <row r="96" spans="1:13">
      <c r="A96" s="135" t="s">
        <v>335</v>
      </c>
      <c r="B96" s="5" t="s">
        <v>263</v>
      </c>
      <c r="C96" s="5">
        <v>2.5009999999999999</v>
      </c>
      <c r="D96" s="5" t="s">
        <v>287</v>
      </c>
      <c r="E96" s="5">
        <v>219.42500000000001</v>
      </c>
      <c r="F96" s="5">
        <v>5</v>
      </c>
      <c r="G96" s="5">
        <f t="shared" si="0"/>
        <v>1097.125</v>
      </c>
      <c r="H96" s="5"/>
      <c r="I96" s="5"/>
      <c r="J96" s="5">
        <f t="shared" si="1"/>
        <v>6.5827499999999999</v>
      </c>
      <c r="K96" s="5"/>
      <c r="L96" s="116"/>
    </row>
    <row r="97" spans="1:12">
      <c r="A97" s="145"/>
      <c r="B97" s="9" t="s">
        <v>265</v>
      </c>
      <c r="C97" s="9">
        <v>1.8460000000000001</v>
      </c>
      <c r="D97" s="9"/>
      <c r="E97" s="9">
        <v>146.739</v>
      </c>
      <c r="F97" s="9">
        <v>5</v>
      </c>
      <c r="G97" s="9">
        <f t="shared" si="0"/>
        <v>733.69500000000005</v>
      </c>
      <c r="H97" s="9"/>
      <c r="I97" s="9"/>
      <c r="J97" s="9">
        <f t="shared" si="1"/>
        <v>4.4021699999999999</v>
      </c>
      <c r="K97" s="9"/>
      <c r="L97" s="120"/>
    </row>
    <row r="98" spans="1:12">
      <c r="A98" s="144" t="s">
        <v>267</v>
      </c>
      <c r="B98" s="3" t="s">
        <v>268</v>
      </c>
      <c r="C98" s="3">
        <v>1.774</v>
      </c>
      <c r="D98" s="3"/>
      <c r="E98" s="3">
        <v>140.02600000000001</v>
      </c>
      <c r="F98" s="3">
        <v>5</v>
      </c>
      <c r="G98" s="3">
        <f t="shared" si="0"/>
        <v>700.13000000000011</v>
      </c>
      <c r="H98" s="3">
        <f>AVERAGE(G98:G101)</f>
        <v>867.66374999999994</v>
      </c>
      <c r="I98" s="3">
        <f>_xlfn.STDEV.P(G98:G101)</f>
        <v>202.80730563070887</v>
      </c>
      <c r="J98" s="3">
        <f t="shared" si="1"/>
        <v>4.2007800000000008</v>
      </c>
      <c r="K98" s="3">
        <f>AVERAGE(J98:J101)</f>
        <v>5.2059825000000002</v>
      </c>
      <c r="L98" s="124">
        <f>_xlfn.STDEV.P(J98:J101)</f>
        <v>1.2168438337842489</v>
      </c>
    </row>
    <row r="99" spans="1:12">
      <c r="A99" s="135" t="s">
        <v>333</v>
      </c>
      <c r="B99" s="5" t="s">
        <v>270</v>
      </c>
      <c r="C99" s="5">
        <v>2.0630000000000002</v>
      </c>
      <c r="D99" s="5"/>
      <c r="E99" s="5">
        <v>168.50399999999999</v>
      </c>
      <c r="F99" s="5">
        <v>5</v>
      </c>
      <c r="G99" s="5">
        <f t="shared" si="0"/>
        <v>842.52</v>
      </c>
      <c r="H99" s="5"/>
      <c r="I99" s="5"/>
      <c r="J99" s="5">
        <f t="shared" si="1"/>
        <v>5.0551199999999996</v>
      </c>
      <c r="K99" s="5"/>
      <c r="L99" s="116"/>
    </row>
    <row r="100" spans="1:12">
      <c r="A100" s="135" t="s">
        <v>335</v>
      </c>
      <c r="B100" s="5" t="s">
        <v>272</v>
      </c>
      <c r="C100" s="5">
        <v>2.6840000000000002</v>
      </c>
      <c r="D100" s="5" t="s">
        <v>287</v>
      </c>
      <c r="E100" s="5">
        <v>241.22800000000001</v>
      </c>
      <c r="F100" s="5">
        <v>5</v>
      </c>
      <c r="G100" s="5">
        <f t="shared" si="0"/>
        <v>1206.1400000000001</v>
      </c>
      <c r="H100" s="5"/>
      <c r="I100" s="5"/>
      <c r="J100" s="5">
        <f t="shared" si="1"/>
        <v>7.2368399999999999</v>
      </c>
      <c r="K100" s="5"/>
      <c r="L100" s="116"/>
    </row>
    <row r="101" spans="1:12" ht="16" thickBot="1">
      <c r="A101" s="143"/>
      <c r="B101" s="62" t="s">
        <v>273</v>
      </c>
      <c r="C101" s="62">
        <v>1.821</v>
      </c>
      <c r="D101" s="62"/>
      <c r="E101" s="62">
        <v>144.37299999999999</v>
      </c>
      <c r="F101" s="62">
        <v>5</v>
      </c>
      <c r="G101" s="62">
        <f t="shared" si="0"/>
        <v>721.86500000000001</v>
      </c>
      <c r="H101" s="62"/>
      <c r="I101" s="62"/>
      <c r="J101" s="62">
        <f t="shared" si="1"/>
        <v>4.3311900000000003</v>
      </c>
      <c r="K101" s="62"/>
      <c r="L101" s="131"/>
    </row>
    <row r="102" spans="1:12">
      <c r="A102" s="141" t="s">
        <v>275</v>
      </c>
      <c r="B102" s="111" t="s">
        <v>276</v>
      </c>
      <c r="C102" s="111">
        <v>0.125</v>
      </c>
      <c r="D102" s="111"/>
      <c r="E102" s="111">
        <v>7.4580000000000002</v>
      </c>
      <c r="F102" s="111">
        <v>5</v>
      </c>
      <c r="G102" s="111">
        <f t="shared" si="0"/>
        <v>37.29</v>
      </c>
      <c r="H102" s="111">
        <f>AVERAGE(G102:G105)</f>
        <v>38.022500000000001</v>
      </c>
      <c r="I102" s="111">
        <f>_xlfn.STDEV.P(G102:G105)</f>
        <v>4.5199426157861655</v>
      </c>
      <c r="J102" s="111">
        <f t="shared" si="1"/>
        <v>0.22374000000000002</v>
      </c>
      <c r="K102" s="111">
        <f>AVERAGE(J102:J105)</f>
        <v>0.22813499999999998</v>
      </c>
      <c r="L102" s="112">
        <f>_xlfn.STDEV.P(J102:J105)</f>
        <v>2.7119655694717141E-2</v>
      </c>
    </row>
    <row r="103" spans="1:12">
      <c r="A103" s="135" t="s">
        <v>334</v>
      </c>
      <c r="B103" s="5" t="s">
        <v>278</v>
      </c>
      <c r="C103" s="5">
        <v>0.151</v>
      </c>
      <c r="D103" s="5"/>
      <c r="E103" s="5">
        <v>8.6229999999999993</v>
      </c>
      <c r="F103" s="5">
        <v>5</v>
      </c>
      <c r="G103" s="5">
        <f t="shared" si="0"/>
        <v>43.114999999999995</v>
      </c>
      <c r="H103" s="5"/>
      <c r="I103" s="5"/>
      <c r="J103" s="5">
        <f t="shared" si="1"/>
        <v>0.25868999999999992</v>
      </c>
      <c r="K103" s="5"/>
      <c r="L103" s="116"/>
    </row>
    <row r="104" spans="1:12">
      <c r="A104" s="135" t="s">
        <v>331</v>
      </c>
      <c r="B104" s="5" t="s">
        <v>280</v>
      </c>
      <c r="C104" s="5">
        <v>0.14000000000000001</v>
      </c>
      <c r="D104" s="5"/>
      <c r="E104" s="5">
        <v>8.125</v>
      </c>
      <c r="F104" s="5">
        <v>5</v>
      </c>
      <c r="G104" s="5">
        <f t="shared" si="0"/>
        <v>40.625</v>
      </c>
      <c r="H104" s="5"/>
      <c r="I104" s="5"/>
      <c r="J104" s="5">
        <f t="shared" si="1"/>
        <v>0.24374999999999999</v>
      </c>
      <c r="K104" s="5"/>
      <c r="L104" s="116"/>
    </row>
    <row r="105" spans="1:12">
      <c r="A105" s="136" t="s">
        <v>335</v>
      </c>
      <c r="B105" s="9" t="s">
        <v>282</v>
      </c>
      <c r="C105" s="9">
        <v>9.6000000000000002E-2</v>
      </c>
      <c r="D105" s="9"/>
      <c r="E105" s="9">
        <v>6.2119999999999997</v>
      </c>
      <c r="F105" s="9">
        <v>5</v>
      </c>
      <c r="G105" s="9">
        <f t="shared" si="0"/>
        <v>31.06</v>
      </c>
      <c r="H105" s="9"/>
      <c r="I105" s="9"/>
      <c r="J105" s="9">
        <f t="shared" si="1"/>
        <v>0.18636</v>
      </c>
      <c r="K105" s="9"/>
      <c r="L105" s="120"/>
    </row>
    <row r="106" spans="1:12">
      <c r="A106" s="144" t="s">
        <v>284</v>
      </c>
      <c r="B106" s="3" t="s">
        <v>285</v>
      </c>
      <c r="C106" s="3">
        <v>0.157</v>
      </c>
      <c r="D106" s="3"/>
      <c r="E106" s="3">
        <v>8.9339999999999993</v>
      </c>
      <c r="F106" s="3">
        <v>5</v>
      </c>
      <c r="G106" s="3">
        <f t="shared" si="0"/>
        <v>44.669999999999995</v>
      </c>
      <c r="H106" s="3">
        <f>AVERAGE(G106:G109)</f>
        <v>51.306249999999999</v>
      </c>
      <c r="I106" s="3">
        <f>_xlfn.STDEV.P(G106:G109)</f>
        <v>8.4716028405196351</v>
      </c>
      <c r="J106" s="3">
        <f t="shared" si="1"/>
        <v>0.26801999999999998</v>
      </c>
      <c r="K106" s="3">
        <f>AVERAGE(J106:J109)</f>
        <v>0.30783749999999999</v>
      </c>
      <c r="L106" s="124">
        <f>_xlfn.STDEV.P(J106:J109)</f>
        <v>5.0829617043117725E-2</v>
      </c>
    </row>
    <row r="107" spans="1:12">
      <c r="A107" s="135" t="s">
        <v>332</v>
      </c>
      <c r="B107" s="5" t="s">
        <v>288</v>
      </c>
      <c r="C107" s="5">
        <v>0.23699999999999999</v>
      </c>
      <c r="D107" s="5"/>
      <c r="E107" s="5">
        <v>13.117000000000001</v>
      </c>
      <c r="F107" s="5">
        <v>5</v>
      </c>
      <c r="G107" s="5">
        <f t="shared" si="0"/>
        <v>65.585000000000008</v>
      </c>
      <c r="H107" s="5"/>
      <c r="I107" s="5"/>
      <c r="J107" s="5">
        <f t="shared" si="1"/>
        <v>0.39351000000000003</v>
      </c>
      <c r="K107" s="5"/>
      <c r="L107" s="116"/>
    </row>
    <row r="108" spans="1:12">
      <c r="A108" s="135" t="s">
        <v>335</v>
      </c>
      <c r="B108" s="5" t="s">
        <v>290</v>
      </c>
      <c r="C108" s="5">
        <v>0.17799999999999999</v>
      </c>
      <c r="D108" s="5"/>
      <c r="E108" s="5">
        <v>9.9429999999999996</v>
      </c>
      <c r="F108" s="5">
        <v>5</v>
      </c>
      <c r="G108" s="5">
        <f t="shared" si="0"/>
        <v>49.714999999999996</v>
      </c>
      <c r="H108" s="5"/>
      <c r="I108" s="5"/>
      <c r="J108" s="5">
        <f t="shared" si="1"/>
        <v>0.29828999999999994</v>
      </c>
      <c r="K108" s="5"/>
      <c r="L108" s="116"/>
    </row>
    <row r="109" spans="1:12">
      <c r="A109" s="145"/>
      <c r="B109" s="9" t="s">
        <v>292</v>
      </c>
      <c r="C109" s="9">
        <v>0.16</v>
      </c>
      <c r="D109" s="9"/>
      <c r="E109" s="9">
        <v>9.0510000000000002</v>
      </c>
      <c r="F109" s="9">
        <v>5</v>
      </c>
      <c r="G109" s="9">
        <f t="shared" si="0"/>
        <v>45.255000000000003</v>
      </c>
      <c r="H109" s="9"/>
      <c r="I109" s="9"/>
      <c r="J109" s="9">
        <f t="shared" si="1"/>
        <v>0.27153000000000005</v>
      </c>
      <c r="K109" s="9"/>
      <c r="L109" s="120"/>
    </row>
    <row r="110" spans="1:12">
      <c r="A110" s="144" t="s">
        <v>294</v>
      </c>
      <c r="B110" s="3" t="s">
        <v>295</v>
      </c>
      <c r="C110" s="3">
        <v>0.187</v>
      </c>
      <c r="D110" s="3"/>
      <c r="E110" s="3">
        <v>10.36</v>
      </c>
      <c r="F110" s="3">
        <v>5</v>
      </c>
      <c r="G110" s="3">
        <f t="shared" si="0"/>
        <v>51.8</v>
      </c>
      <c r="H110" s="3">
        <f>AVERAGE(G110:G113)</f>
        <v>56.092500000000001</v>
      </c>
      <c r="I110" s="3">
        <f>_xlfn.STDEV.P(G110:G113)</f>
        <v>6.2844555253418779</v>
      </c>
      <c r="J110" s="3">
        <f t="shared" si="1"/>
        <v>0.31079999999999997</v>
      </c>
      <c r="K110" s="3">
        <f>AVERAGE(J110:J113)</f>
        <v>0.33655499999999999</v>
      </c>
      <c r="L110" s="124">
        <f>_xlfn.STDEV.P(J110:J113)</f>
        <v>3.7706733152051516E-2</v>
      </c>
    </row>
    <row r="111" spans="1:12">
      <c r="A111" s="135" t="s">
        <v>333</v>
      </c>
      <c r="B111" s="5" t="s">
        <v>297</v>
      </c>
      <c r="C111" s="5">
        <v>0.24099999999999999</v>
      </c>
      <c r="D111" s="5"/>
      <c r="E111" s="5">
        <v>13.353</v>
      </c>
      <c r="F111" s="5">
        <v>5</v>
      </c>
      <c r="G111" s="5">
        <f t="shared" si="0"/>
        <v>66.765000000000001</v>
      </c>
      <c r="H111" s="5"/>
      <c r="I111" s="5"/>
      <c r="J111" s="5">
        <f t="shared" si="1"/>
        <v>0.40059000000000006</v>
      </c>
      <c r="K111" s="5"/>
      <c r="L111" s="116"/>
    </row>
    <row r="112" spans="1:12">
      <c r="A112" s="135" t="s">
        <v>335</v>
      </c>
      <c r="B112" s="5" t="s">
        <v>299</v>
      </c>
      <c r="C112" s="5">
        <v>0.19700000000000001</v>
      </c>
      <c r="D112" s="5"/>
      <c r="E112" s="5">
        <v>10.906000000000001</v>
      </c>
      <c r="F112" s="5">
        <v>5</v>
      </c>
      <c r="G112" s="5">
        <f t="shared" si="0"/>
        <v>54.53</v>
      </c>
      <c r="H112" s="5"/>
      <c r="I112" s="5"/>
      <c r="J112" s="5">
        <f t="shared" si="1"/>
        <v>0.32718000000000003</v>
      </c>
      <c r="K112" s="5"/>
      <c r="L112" s="116"/>
    </row>
    <row r="113" spans="1:12">
      <c r="A113" s="145"/>
      <c r="B113" s="9" t="s">
        <v>301</v>
      </c>
      <c r="C113" s="9">
        <v>0.185</v>
      </c>
      <c r="D113" s="9"/>
      <c r="E113" s="9">
        <v>10.255000000000001</v>
      </c>
      <c r="F113" s="9">
        <v>5</v>
      </c>
      <c r="G113" s="9">
        <f t="shared" si="0"/>
        <v>51.275000000000006</v>
      </c>
      <c r="H113" s="9"/>
      <c r="I113" s="9"/>
      <c r="J113" s="9">
        <f t="shared" si="1"/>
        <v>0.30765000000000003</v>
      </c>
      <c r="K113" s="9"/>
      <c r="L113" s="120"/>
    </row>
    <row r="114" spans="1:12">
      <c r="A114" s="144" t="s">
        <v>302</v>
      </c>
      <c r="B114" s="3" t="s">
        <v>303</v>
      </c>
      <c r="C114" s="3">
        <v>0.83099999999999996</v>
      </c>
      <c r="D114" s="3"/>
      <c r="E114" s="3">
        <v>69.286000000000001</v>
      </c>
      <c r="F114" s="3">
        <v>5</v>
      </c>
      <c r="G114" s="3">
        <f t="shared" si="0"/>
        <v>346.43</v>
      </c>
      <c r="H114" s="3">
        <f>AVERAGE(G114:G117)</f>
        <v>393.63750000000005</v>
      </c>
      <c r="I114" s="3">
        <f>_xlfn.STDEV.P(G114:G117)</f>
        <v>107.60430227806869</v>
      </c>
      <c r="J114" s="3">
        <f t="shared" si="1"/>
        <v>2.0785800000000001</v>
      </c>
      <c r="K114" s="3">
        <f>AVERAGE(J114:J117)</f>
        <v>2.3618250000000001</v>
      </c>
      <c r="L114" s="124">
        <f>_xlfn.STDEV.P(J114:J117)</f>
        <v>0.64562581366841221</v>
      </c>
    </row>
    <row r="115" spans="1:12">
      <c r="A115" s="135" t="s">
        <v>700</v>
      </c>
      <c r="B115" s="5" t="s">
        <v>305</v>
      </c>
      <c r="C115" s="5">
        <v>0.77100000000000002</v>
      </c>
      <c r="D115" s="5"/>
      <c r="E115" s="5">
        <v>64.822000000000003</v>
      </c>
      <c r="F115" s="5">
        <v>5</v>
      </c>
      <c r="G115" s="5">
        <f t="shared" si="0"/>
        <v>324.11</v>
      </c>
      <c r="H115" s="5"/>
      <c r="I115" s="5"/>
      <c r="J115" s="5">
        <f t="shared" si="1"/>
        <v>1.9446600000000001</v>
      </c>
      <c r="K115" s="5"/>
      <c r="L115" s="116"/>
    </row>
    <row r="116" spans="1:12">
      <c r="A116" s="135" t="s">
        <v>335</v>
      </c>
      <c r="B116" s="5" t="s">
        <v>307</v>
      </c>
      <c r="C116" s="5">
        <v>1.484</v>
      </c>
      <c r="D116" s="5"/>
      <c r="E116" s="5">
        <v>115.872</v>
      </c>
      <c r="F116" s="5">
        <v>5</v>
      </c>
      <c r="G116" s="5">
        <f t="shared" si="0"/>
        <v>579.36</v>
      </c>
      <c r="H116" s="5"/>
      <c r="I116" s="5"/>
      <c r="J116" s="5">
        <f t="shared" si="1"/>
        <v>3.4761599999999997</v>
      </c>
      <c r="K116" s="5"/>
      <c r="L116" s="116"/>
    </row>
    <row r="117" spans="1:12">
      <c r="A117" s="145"/>
      <c r="B117" s="9" t="s">
        <v>309</v>
      </c>
      <c r="C117" s="9">
        <v>0.77300000000000002</v>
      </c>
      <c r="D117" s="9"/>
      <c r="E117" s="9">
        <v>64.930000000000007</v>
      </c>
      <c r="F117" s="9">
        <v>5</v>
      </c>
      <c r="G117" s="9">
        <f t="shared" si="0"/>
        <v>324.65000000000003</v>
      </c>
      <c r="H117" s="9"/>
      <c r="I117" s="9"/>
      <c r="J117" s="9">
        <f t="shared" si="1"/>
        <v>1.9479000000000002</v>
      </c>
      <c r="K117" s="9"/>
      <c r="L117" s="120"/>
    </row>
    <row r="118" spans="1:12">
      <c r="A118" s="144" t="s">
        <v>310</v>
      </c>
      <c r="B118" s="3" t="s">
        <v>311</v>
      </c>
      <c r="C118" s="3">
        <v>0.26100000000000001</v>
      </c>
      <c r="D118" s="3"/>
      <c r="E118" s="3">
        <v>14.648999999999999</v>
      </c>
      <c r="F118" s="3">
        <v>5</v>
      </c>
      <c r="G118" s="3">
        <f t="shared" si="0"/>
        <v>73.24499999999999</v>
      </c>
      <c r="H118" s="3">
        <f>AVERAGE(G118:G121)</f>
        <v>73.67</v>
      </c>
      <c r="I118" s="3">
        <f>_xlfn.STDEV.P(G118:G121)</f>
        <v>8.1599770220263483</v>
      </c>
      <c r="J118" s="3">
        <f t="shared" si="1"/>
        <v>0.43946999999999992</v>
      </c>
      <c r="K118" s="3">
        <f>AVERAGE(J118:J121)</f>
        <v>0.44201999999999997</v>
      </c>
      <c r="L118" s="124">
        <f>_xlfn.STDEV.P(J118:J121)</f>
        <v>4.8959862132158367E-2</v>
      </c>
    </row>
    <row r="119" spans="1:12">
      <c r="A119" s="135" t="s">
        <v>703</v>
      </c>
      <c r="B119" s="5" t="s">
        <v>313</v>
      </c>
      <c r="C119" s="5">
        <v>0.27100000000000002</v>
      </c>
      <c r="D119" s="5"/>
      <c r="E119" s="5">
        <v>15.297000000000001</v>
      </c>
      <c r="F119" s="5">
        <v>5</v>
      </c>
      <c r="G119" s="5">
        <f t="shared" si="0"/>
        <v>76.484999999999999</v>
      </c>
      <c r="H119" s="5"/>
      <c r="I119" s="5"/>
      <c r="J119" s="5">
        <f t="shared" si="1"/>
        <v>0.45890999999999998</v>
      </c>
      <c r="K119" s="5"/>
      <c r="L119" s="116"/>
    </row>
    <row r="120" spans="1:12">
      <c r="A120" s="135" t="s">
        <v>335</v>
      </c>
      <c r="B120" s="5" t="s">
        <v>315</v>
      </c>
      <c r="C120" s="5">
        <v>0.29099999999999998</v>
      </c>
      <c r="D120" s="5"/>
      <c r="E120" s="5">
        <v>16.754999999999999</v>
      </c>
      <c r="F120" s="5">
        <v>5</v>
      </c>
      <c r="G120" s="5">
        <f t="shared" si="0"/>
        <v>83.774999999999991</v>
      </c>
      <c r="H120" s="5"/>
      <c r="I120" s="5"/>
      <c r="J120" s="5">
        <f t="shared" si="1"/>
        <v>0.50264999999999993</v>
      </c>
      <c r="K120" s="5"/>
      <c r="L120" s="116"/>
    </row>
    <row r="121" spans="1:12" ht="16" thickBot="1">
      <c r="A121" s="143"/>
      <c r="B121" s="62" t="s">
        <v>317</v>
      </c>
      <c r="C121" s="62">
        <v>0.222</v>
      </c>
      <c r="D121" s="62"/>
      <c r="E121" s="62">
        <v>12.234999999999999</v>
      </c>
      <c r="F121" s="62">
        <v>5</v>
      </c>
      <c r="G121" s="62">
        <f t="shared" si="0"/>
        <v>61.174999999999997</v>
      </c>
      <c r="H121" s="62"/>
      <c r="I121" s="62"/>
      <c r="J121" s="62">
        <f t="shared" si="1"/>
        <v>0.36704999999999993</v>
      </c>
      <c r="K121" s="62"/>
      <c r="L121" s="131"/>
    </row>
    <row r="123" spans="1:12">
      <c r="A123" t="s">
        <v>105</v>
      </c>
    </row>
    <row r="125" spans="1:12">
      <c r="A125">
        <v>226.07</v>
      </c>
    </row>
    <row r="127" spans="1:12">
      <c r="A127" t="s">
        <v>4</v>
      </c>
    </row>
    <row r="128" spans="1:12">
      <c r="A128" t="s">
        <v>103</v>
      </c>
      <c r="B128" t="s">
        <v>320</v>
      </c>
      <c r="C128">
        <v>0</v>
      </c>
    </row>
    <row r="130" spans="1:1">
      <c r="A130" t="s">
        <v>4</v>
      </c>
    </row>
    <row r="131" spans="1:1">
      <c r="A131" t="s">
        <v>704</v>
      </c>
    </row>
    <row r="132" spans="1:1">
      <c r="A132" t="s">
        <v>322</v>
      </c>
    </row>
  </sheetData>
  <mergeCells count="14">
    <mergeCell ref="O72:O75"/>
    <mergeCell ref="T72:U75"/>
    <mergeCell ref="O60:O63"/>
    <mergeCell ref="T60:U63"/>
    <mergeCell ref="O64:O67"/>
    <mergeCell ref="T64:U67"/>
    <mergeCell ref="O68:O71"/>
    <mergeCell ref="T68:U71"/>
    <mergeCell ref="T58:U59"/>
    <mergeCell ref="O58:O59"/>
    <mergeCell ref="P58:P59"/>
    <mergeCell ref="Q58:Q59"/>
    <mergeCell ref="R58:R59"/>
    <mergeCell ref="S58:S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7700-AF58-46DD-A86C-E9E30F525D61}">
  <dimension ref="A1:W139"/>
  <sheetViews>
    <sheetView tabSelected="1" topLeftCell="A114" zoomScale="82" workbookViewId="0">
      <selection activeCell="X69" sqref="X69"/>
    </sheetView>
  </sheetViews>
  <sheetFormatPr baseColWidth="10" defaultColWidth="8.83203125" defaultRowHeight="15"/>
  <sheetData>
    <row r="1" spans="1:22">
      <c r="A1" t="s">
        <v>0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520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</row>
    <row r="10" spans="1:22"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35</v>
      </c>
      <c r="L10" t="s">
        <v>35</v>
      </c>
      <c r="M10" t="s">
        <v>36</v>
      </c>
    </row>
    <row r="11" spans="1:22"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  <c r="L11" t="s">
        <v>47</v>
      </c>
      <c r="M11" t="s">
        <v>48</v>
      </c>
    </row>
    <row r="12" spans="1:22"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</row>
    <row r="13" spans="1:22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 t="s">
        <v>69</v>
      </c>
      <c r="K13" t="s">
        <v>23</v>
      </c>
      <c r="L13" t="s">
        <v>70</v>
      </c>
      <c r="M13" t="s">
        <v>71</v>
      </c>
    </row>
    <row r="14" spans="1:22"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L14" t="s">
        <v>46</v>
      </c>
      <c r="M14" t="s">
        <v>82</v>
      </c>
    </row>
    <row r="15" spans="1:22"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23</v>
      </c>
      <c r="L15" t="s">
        <v>92</v>
      </c>
      <c r="M15" t="s">
        <v>93</v>
      </c>
    </row>
    <row r="16" spans="1:22">
      <c r="B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  <c r="J16" t="s">
        <v>102</v>
      </c>
      <c r="K16" t="s">
        <v>46</v>
      </c>
      <c r="L16" t="s">
        <v>81</v>
      </c>
      <c r="M16" t="e" vm="1">
        <f>_FV(0,"0024")</f>
        <v>#VALUE!</v>
      </c>
    </row>
    <row r="18" spans="1:3">
      <c r="A18" t="s">
        <v>4</v>
      </c>
    </row>
    <row r="19" spans="1:3">
      <c r="A19" t="s">
        <v>103</v>
      </c>
      <c r="B19" t="s">
        <v>104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106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23">
      <c r="A33" t="s">
        <v>103</v>
      </c>
      <c r="B33" t="s">
        <v>107</v>
      </c>
      <c r="C33">
        <v>0</v>
      </c>
    </row>
    <row r="35" spans="1:23">
      <c r="A35" t="s">
        <v>105</v>
      </c>
    </row>
    <row r="37" spans="1:23">
      <c r="A37" t="s">
        <v>105</v>
      </c>
    </row>
    <row r="39" spans="1:23">
      <c r="A39" t="s">
        <v>4</v>
      </c>
    </row>
    <row r="40" spans="1:23">
      <c r="A40" t="s">
        <v>103</v>
      </c>
      <c r="B40" t="s">
        <v>108</v>
      </c>
      <c r="C40">
        <v>0</v>
      </c>
    </row>
    <row r="41" spans="1:23">
      <c r="A41" t="s">
        <v>109</v>
      </c>
      <c r="B41" t="s">
        <v>110</v>
      </c>
      <c r="C41" t="s">
        <v>111</v>
      </c>
      <c r="D41" t="s">
        <v>112</v>
      </c>
      <c r="E41" t="s">
        <v>113</v>
      </c>
      <c r="F41" t="s">
        <v>114</v>
      </c>
      <c r="G41" t="s">
        <v>115</v>
      </c>
      <c r="H41" t="s">
        <v>116</v>
      </c>
    </row>
    <row r="42" spans="1:23">
      <c r="C42" t="s">
        <v>117</v>
      </c>
      <c r="D42" t="s">
        <v>118</v>
      </c>
      <c r="E42" t="s">
        <v>119</v>
      </c>
    </row>
    <row r="43" spans="1:23">
      <c r="A43" t="s">
        <v>120</v>
      </c>
      <c r="B43" t="s">
        <v>121</v>
      </c>
      <c r="C43" t="s">
        <v>122</v>
      </c>
      <c r="D43" t="s">
        <v>123</v>
      </c>
      <c r="E43" t="s">
        <v>124</v>
      </c>
      <c r="F43" t="s">
        <v>125</v>
      </c>
      <c r="G43" t="s">
        <v>126</v>
      </c>
      <c r="H43" t="s">
        <v>127</v>
      </c>
    </row>
    <row r="44" spans="1:23">
      <c r="C44" t="s">
        <v>128</v>
      </c>
      <c r="D44" t="s">
        <v>129</v>
      </c>
      <c r="E44" t="s">
        <v>130</v>
      </c>
    </row>
    <row r="45" spans="1:23">
      <c r="A45" t="s">
        <v>131</v>
      </c>
      <c r="B45" t="s">
        <v>132</v>
      </c>
      <c r="C45" t="s">
        <v>133</v>
      </c>
      <c r="D45" t="s">
        <v>134</v>
      </c>
      <c r="E45" t="s">
        <v>135</v>
      </c>
      <c r="F45" t="s">
        <v>136</v>
      </c>
      <c r="G45" t="s">
        <v>137</v>
      </c>
      <c r="H45" t="s">
        <v>138</v>
      </c>
    </row>
    <row r="46" spans="1:23">
      <c r="C46" t="s">
        <v>139</v>
      </c>
      <c r="D46" t="s">
        <v>140</v>
      </c>
      <c r="E46" t="s">
        <v>141</v>
      </c>
    </row>
    <row r="47" spans="1:23">
      <c r="A47" t="s">
        <v>142</v>
      </c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K47" s="35" t="s">
        <v>421</v>
      </c>
      <c r="L47" t="s">
        <v>422</v>
      </c>
      <c r="N47" s="1" t="s">
        <v>376</v>
      </c>
      <c r="Q47" s="1" t="s">
        <v>105</v>
      </c>
    </row>
    <row r="48" spans="1:23">
      <c r="C48" t="s">
        <v>150</v>
      </c>
      <c r="D48" t="s">
        <v>151</v>
      </c>
      <c r="E48" t="s">
        <v>152</v>
      </c>
      <c r="L48" s="38">
        <v>1</v>
      </c>
      <c r="M48" s="38">
        <v>2</v>
      </c>
      <c r="N48" s="38">
        <v>3</v>
      </c>
      <c r="O48" s="38">
        <v>4</v>
      </c>
      <c r="P48" s="38">
        <v>5</v>
      </c>
      <c r="Q48" s="38">
        <v>6</v>
      </c>
      <c r="R48" s="38">
        <v>7</v>
      </c>
      <c r="S48" s="38">
        <v>8</v>
      </c>
      <c r="T48" s="38">
        <v>9</v>
      </c>
      <c r="U48" s="38">
        <v>10</v>
      </c>
      <c r="V48" s="38">
        <v>11</v>
      </c>
      <c r="W48" s="38">
        <v>12</v>
      </c>
    </row>
    <row r="49" spans="1:23">
      <c r="A49" t="s">
        <v>153</v>
      </c>
      <c r="B49" t="s">
        <v>154</v>
      </c>
      <c r="C49" t="s">
        <v>155</v>
      </c>
      <c r="D49" t="s">
        <v>156</v>
      </c>
      <c r="E49" t="s">
        <v>157</v>
      </c>
      <c r="F49" t="s">
        <v>158</v>
      </c>
      <c r="G49" t="s">
        <v>159</v>
      </c>
      <c r="H49" t="s">
        <v>160</v>
      </c>
      <c r="K49" s="38" t="s">
        <v>377</v>
      </c>
      <c r="L49" s="39">
        <v>2</v>
      </c>
      <c r="M49" s="74" t="s">
        <v>345</v>
      </c>
      <c r="N49" s="75" t="s">
        <v>345</v>
      </c>
      <c r="O49" s="76" t="s">
        <v>345</v>
      </c>
      <c r="P49" s="77" t="s">
        <v>345</v>
      </c>
      <c r="Q49" s="78" t="s">
        <v>345</v>
      </c>
      <c r="R49" s="79" t="s">
        <v>345</v>
      </c>
      <c r="S49" s="80" t="s">
        <v>345</v>
      </c>
      <c r="T49" s="81" t="s">
        <v>345</v>
      </c>
      <c r="U49" s="82"/>
      <c r="V49" s="83"/>
      <c r="W49" s="39">
        <v>2</v>
      </c>
    </row>
    <row r="50" spans="1:23">
      <c r="C50" t="s">
        <v>161</v>
      </c>
      <c r="D50" t="s">
        <v>162</v>
      </c>
      <c r="E50" t="s">
        <v>163</v>
      </c>
      <c r="K50" s="38" t="s">
        <v>378</v>
      </c>
      <c r="L50" s="39">
        <v>1.5</v>
      </c>
      <c r="M50" s="74" t="s">
        <v>347</v>
      </c>
      <c r="N50" s="75" t="s">
        <v>347</v>
      </c>
      <c r="O50" s="76" t="s">
        <v>347</v>
      </c>
      <c r="P50" s="77" t="s">
        <v>347</v>
      </c>
      <c r="Q50" s="78" t="s">
        <v>347</v>
      </c>
      <c r="R50" s="79" t="s">
        <v>347</v>
      </c>
      <c r="S50" s="80" t="s">
        <v>347</v>
      </c>
      <c r="T50" s="81" t="s">
        <v>347</v>
      </c>
      <c r="U50" s="82"/>
      <c r="V50" s="83"/>
      <c r="W50" s="39">
        <v>1.5</v>
      </c>
    </row>
    <row r="51" spans="1:23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G51" t="s">
        <v>170</v>
      </c>
      <c r="H51" t="s">
        <v>171</v>
      </c>
      <c r="K51" s="38" t="s">
        <v>379</v>
      </c>
      <c r="L51" s="39">
        <v>1</v>
      </c>
      <c r="M51" s="74" t="s">
        <v>349</v>
      </c>
      <c r="N51" s="75" t="s">
        <v>349</v>
      </c>
      <c r="O51" s="76" t="s">
        <v>349</v>
      </c>
      <c r="P51" s="77" t="s">
        <v>349</v>
      </c>
      <c r="Q51" s="78" t="s">
        <v>349</v>
      </c>
      <c r="R51" s="79" t="s">
        <v>349</v>
      </c>
      <c r="S51" s="80" t="s">
        <v>349</v>
      </c>
      <c r="T51" s="81" t="s">
        <v>349</v>
      </c>
      <c r="U51" s="82"/>
      <c r="V51" s="83"/>
      <c r="W51" s="39">
        <v>1</v>
      </c>
    </row>
    <row r="52" spans="1:23">
      <c r="C52" t="s">
        <v>172</v>
      </c>
      <c r="D52" t="s">
        <v>173</v>
      </c>
      <c r="E52" t="s">
        <v>174</v>
      </c>
      <c r="K52" s="38" t="s">
        <v>380</v>
      </c>
      <c r="L52" s="39">
        <v>0.75</v>
      </c>
      <c r="M52" s="74" t="s">
        <v>350</v>
      </c>
      <c r="N52" s="75" t="s">
        <v>350</v>
      </c>
      <c r="O52" s="76" t="s">
        <v>350</v>
      </c>
      <c r="P52" s="77" t="s">
        <v>350</v>
      </c>
      <c r="Q52" s="78" t="s">
        <v>350</v>
      </c>
      <c r="R52" s="79" t="s">
        <v>350</v>
      </c>
      <c r="S52" s="80" t="s">
        <v>350</v>
      </c>
      <c r="T52" s="81" t="s">
        <v>350</v>
      </c>
      <c r="U52" s="82"/>
      <c r="V52" s="83"/>
      <c r="W52" s="39">
        <v>0.75</v>
      </c>
    </row>
    <row r="53" spans="1:23">
      <c r="A53" t="s">
        <v>175</v>
      </c>
      <c r="B53" t="s">
        <v>176</v>
      </c>
      <c r="C53" t="s">
        <v>177</v>
      </c>
      <c r="D53" t="s">
        <v>178</v>
      </c>
      <c r="E53" t="s">
        <v>179</v>
      </c>
      <c r="F53" t="s">
        <v>180</v>
      </c>
      <c r="G53" t="s">
        <v>181</v>
      </c>
      <c r="H53" t="s">
        <v>182</v>
      </c>
      <c r="K53" s="38" t="s">
        <v>381</v>
      </c>
      <c r="L53" s="39">
        <v>0.5</v>
      </c>
      <c r="M53" s="74" t="s">
        <v>364</v>
      </c>
      <c r="N53" s="75" t="s">
        <v>364</v>
      </c>
      <c r="O53" s="76" t="s">
        <v>364</v>
      </c>
      <c r="P53" s="77" t="s">
        <v>364</v>
      </c>
      <c r="Q53" s="78" t="s">
        <v>364</v>
      </c>
      <c r="R53" s="79" t="s">
        <v>364</v>
      </c>
      <c r="S53" s="80" t="s">
        <v>364</v>
      </c>
      <c r="T53" s="81" t="s">
        <v>364</v>
      </c>
      <c r="U53" s="82"/>
      <c r="V53" s="83"/>
      <c r="W53" s="39">
        <v>0.5</v>
      </c>
    </row>
    <row r="54" spans="1:23">
      <c r="C54" t="s">
        <v>183</v>
      </c>
      <c r="D54" t="s">
        <v>184</v>
      </c>
      <c r="E54" t="s">
        <v>180</v>
      </c>
      <c r="K54" s="38" t="s">
        <v>382</v>
      </c>
      <c r="L54" s="39">
        <v>0.375</v>
      </c>
      <c r="M54" s="74" t="s">
        <v>366</v>
      </c>
      <c r="N54" s="75" t="s">
        <v>366</v>
      </c>
      <c r="O54" s="76" t="s">
        <v>366</v>
      </c>
      <c r="P54" s="77" t="s">
        <v>366</v>
      </c>
      <c r="Q54" s="78" t="s">
        <v>366</v>
      </c>
      <c r="R54" s="79" t="s">
        <v>366</v>
      </c>
      <c r="S54" s="80" t="s">
        <v>366</v>
      </c>
      <c r="T54" s="81" t="s">
        <v>366</v>
      </c>
      <c r="U54" s="82"/>
      <c r="V54" s="83"/>
      <c r="W54" s="39">
        <v>0.375</v>
      </c>
    </row>
    <row r="55" spans="1:23">
      <c r="K55" s="38" t="s">
        <v>383</v>
      </c>
      <c r="L55" s="39">
        <v>0.25</v>
      </c>
      <c r="M55" s="74" t="s">
        <v>367</v>
      </c>
      <c r="N55" s="75" t="s">
        <v>367</v>
      </c>
      <c r="O55" s="76" t="s">
        <v>367</v>
      </c>
      <c r="P55" s="77" t="s">
        <v>367</v>
      </c>
      <c r="Q55" s="78" t="s">
        <v>367</v>
      </c>
      <c r="R55" s="79" t="s">
        <v>367</v>
      </c>
      <c r="S55" s="80" t="s">
        <v>367</v>
      </c>
      <c r="T55" s="81" t="s">
        <v>367</v>
      </c>
      <c r="U55" s="82"/>
      <c r="V55" s="83"/>
      <c r="W55" s="39">
        <v>0.25</v>
      </c>
    </row>
    <row r="56" spans="1:23" ht="16" thickBot="1">
      <c r="A56" t="s">
        <v>180</v>
      </c>
      <c r="K56" s="38" t="s">
        <v>387</v>
      </c>
      <c r="L56" s="39">
        <v>0</v>
      </c>
      <c r="M56" s="84" t="s">
        <v>368</v>
      </c>
      <c r="N56" s="85" t="s">
        <v>423</v>
      </c>
      <c r="O56" s="86" t="s">
        <v>423</v>
      </c>
      <c r="P56" s="87" t="s">
        <v>423</v>
      </c>
      <c r="Q56" s="88" t="s">
        <v>368</v>
      </c>
      <c r="R56" s="89" t="s">
        <v>368</v>
      </c>
      <c r="S56" s="90" t="s">
        <v>368</v>
      </c>
      <c r="T56" s="91" t="s">
        <v>368</v>
      </c>
      <c r="U56" s="92"/>
      <c r="V56" s="93"/>
      <c r="W56" s="39">
        <v>0</v>
      </c>
    </row>
    <row r="57" spans="1:23" ht="16" thickBot="1">
      <c r="L57" s="50" t="s">
        <v>105</v>
      </c>
      <c r="M57" s="64" t="s">
        <v>424</v>
      </c>
      <c r="N57" s="65" t="s">
        <v>425</v>
      </c>
      <c r="O57" s="65" t="s">
        <v>426</v>
      </c>
      <c r="P57" s="65" t="s">
        <v>427</v>
      </c>
      <c r="Q57" s="65" t="s">
        <v>428</v>
      </c>
      <c r="R57" s="65" t="s">
        <v>429</v>
      </c>
      <c r="S57" s="65" t="s">
        <v>430</v>
      </c>
      <c r="T57" s="65" t="s">
        <v>431</v>
      </c>
      <c r="U57" s="65"/>
      <c r="V57" s="66"/>
      <c r="W57" s="51"/>
    </row>
    <row r="58" spans="1:23">
      <c r="A58" t="s">
        <v>114</v>
      </c>
    </row>
    <row r="60" spans="1:23">
      <c r="A60" t="s">
        <v>4</v>
      </c>
    </row>
    <row r="61" spans="1:23">
      <c r="A61" t="s">
        <v>103</v>
      </c>
      <c r="B61" t="s">
        <v>185</v>
      </c>
      <c r="C61">
        <v>0</v>
      </c>
    </row>
    <row r="63" spans="1:23">
      <c r="A63" t="s">
        <v>105</v>
      </c>
    </row>
    <row r="64" spans="1:23">
      <c r="A64" t="s">
        <v>103</v>
      </c>
      <c r="B64" t="s">
        <v>185</v>
      </c>
      <c r="C64" s="1" t="s">
        <v>323</v>
      </c>
      <c r="E64" s="1" t="s">
        <v>324</v>
      </c>
      <c r="F64" s="1" t="s">
        <v>325</v>
      </c>
      <c r="G64" s="1" t="s">
        <v>326</v>
      </c>
      <c r="H64" s="1" t="s">
        <v>327</v>
      </c>
    </row>
    <row r="65" spans="1:9">
      <c r="A65" s="18" t="s">
        <v>186</v>
      </c>
      <c r="B65" s="3" t="s">
        <v>187</v>
      </c>
      <c r="C65" s="3" t="s">
        <v>188</v>
      </c>
      <c r="D65" s="3"/>
      <c r="E65" s="3">
        <v>1.0369999999999999</v>
      </c>
      <c r="F65" s="3">
        <f>E65*5.5</f>
        <v>5.7035</v>
      </c>
      <c r="G65" s="3">
        <f>AVERAGE(F65:F66)</f>
        <v>5.7694999999999999</v>
      </c>
      <c r="H65" s="4">
        <f>_xlfn.STDEV.P(F65:F66)</f>
        <v>6.5999999999999837E-2</v>
      </c>
    </row>
    <row r="66" spans="1:9">
      <c r="A66" s="19" t="s">
        <v>328</v>
      </c>
      <c r="B66" s="5" t="s">
        <v>189</v>
      </c>
      <c r="C66" s="5" t="s">
        <v>27</v>
      </c>
      <c r="D66" s="5"/>
      <c r="E66" s="5">
        <v>1.0609999999999999</v>
      </c>
      <c r="F66" s="5">
        <f t="shared" ref="F66:F128" si="0">E66*5.5</f>
        <v>5.8354999999999997</v>
      </c>
      <c r="G66" s="5"/>
      <c r="H66" s="6"/>
      <c r="I66" s="1"/>
    </row>
    <row r="67" spans="1:9">
      <c r="A67" s="19" t="s">
        <v>329</v>
      </c>
      <c r="B67" s="7" t="s">
        <v>190</v>
      </c>
      <c r="C67" s="7" t="s">
        <v>191</v>
      </c>
      <c r="D67" s="7"/>
      <c r="E67" s="7">
        <v>0.53800000000000003</v>
      </c>
      <c r="F67" s="7">
        <f t="shared" si="0"/>
        <v>2.9590000000000001</v>
      </c>
      <c r="G67" s="5"/>
      <c r="H67" s="6"/>
      <c r="I67" s="2" t="s">
        <v>337</v>
      </c>
    </row>
    <row r="68" spans="1:9">
      <c r="A68" s="20" t="s">
        <v>330</v>
      </c>
      <c r="B68" s="8" t="s">
        <v>192</v>
      </c>
      <c r="C68" s="8" t="s">
        <v>169</v>
      </c>
      <c r="D68" s="8"/>
      <c r="E68" s="8">
        <v>0.38100000000000001</v>
      </c>
      <c r="F68" s="8">
        <f t="shared" si="0"/>
        <v>2.0954999999999999</v>
      </c>
      <c r="G68" s="9"/>
      <c r="H68" s="10"/>
      <c r="I68" s="1"/>
    </row>
    <row r="69" spans="1:9">
      <c r="A69" s="18" t="s">
        <v>201</v>
      </c>
      <c r="B69" s="3" t="s">
        <v>193</v>
      </c>
      <c r="C69" s="3" t="s">
        <v>194</v>
      </c>
      <c r="D69" s="3"/>
      <c r="E69" s="3">
        <v>0.83099999999999996</v>
      </c>
      <c r="F69" s="3">
        <f t="shared" si="0"/>
        <v>4.5705</v>
      </c>
      <c r="G69" s="3">
        <f>AVERAGE(F69:F72)</f>
        <v>4.588375000000001</v>
      </c>
      <c r="H69" s="4">
        <f>_xlfn.STDEV.P(F69:F72)</f>
        <v>0.10387394704640816</v>
      </c>
    </row>
    <row r="70" spans="1:9">
      <c r="A70" s="19" t="s">
        <v>331</v>
      </c>
      <c r="B70" s="5" t="s">
        <v>195</v>
      </c>
      <c r="C70" s="5" t="s">
        <v>196</v>
      </c>
      <c r="D70" s="5"/>
      <c r="E70" s="5">
        <v>0.81</v>
      </c>
      <c r="F70" s="5">
        <f t="shared" si="0"/>
        <v>4.4550000000000001</v>
      </c>
      <c r="G70" s="5"/>
      <c r="H70" s="6"/>
      <c r="I70" s="1"/>
    </row>
    <row r="71" spans="1:9">
      <c r="A71" s="19" t="s">
        <v>330</v>
      </c>
      <c r="B71" s="5" t="s">
        <v>197</v>
      </c>
      <c r="C71" s="5" t="s">
        <v>198</v>
      </c>
      <c r="D71" s="5"/>
      <c r="E71" s="5">
        <v>0.86299999999999999</v>
      </c>
      <c r="F71" s="5">
        <f t="shared" si="0"/>
        <v>4.7465000000000002</v>
      </c>
      <c r="G71" s="5"/>
      <c r="H71" s="6"/>
      <c r="I71" s="1"/>
    </row>
    <row r="72" spans="1:9">
      <c r="A72" s="21"/>
      <c r="B72" s="9" t="s">
        <v>199</v>
      </c>
      <c r="C72" s="9" t="s">
        <v>200</v>
      </c>
      <c r="D72" s="9"/>
      <c r="E72" s="9">
        <v>0.83299999999999996</v>
      </c>
      <c r="F72" s="9">
        <f t="shared" si="0"/>
        <v>4.5815000000000001</v>
      </c>
      <c r="G72" s="9"/>
      <c r="H72" s="10"/>
    </row>
    <row r="73" spans="1:9">
      <c r="A73" s="18" t="s">
        <v>209</v>
      </c>
      <c r="B73" s="3" t="s">
        <v>202</v>
      </c>
      <c r="C73" s="3" t="s">
        <v>146</v>
      </c>
      <c r="D73" s="3"/>
      <c r="E73" s="3">
        <v>0.71599999999999997</v>
      </c>
      <c r="F73" s="3">
        <f t="shared" si="0"/>
        <v>3.9379999999999997</v>
      </c>
      <c r="G73" s="3">
        <f>AVERAGE(F73:F76)</f>
        <v>3.4677500000000001</v>
      </c>
      <c r="H73" s="4">
        <f>_xlfn.STDEV.P(F73:F76)</f>
        <v>0.35282617887566387</v>
      </c>
    </row>
    <row r="74" spans="1:9">
      <c r="A74" s="19" t="s">
        <v>332</v>
      </c>
      <c r="B74" s="5" t="s">
        <v>203</v>
      </c>
      <c r="C74" s="5" t="s">
        <v>204</v>
      </c>
      <c r="D74" s="5"/>
      <c r="E74" s="5">
        <v>0.59</v>
      </c>
      <c r="F74" s="5">
        <f t="shared" si="0"/>
        <v>3.2449999999999997</v>
      </c>
      <c r="G74" s="5"/>
      <c r="H74" s="6"/>
      <c r="I74" s="1"/>
    </row>
    <row r="75" spans="1:9">
      <c r="A75" s="19" t="s">
        <v>330</v>
      </c>
      <c r="B75" s="5" t="s">
        <v>205</v>
      </c>
      <c r="C75" s="5" t="s">
        <v>206</v>
      </c>
      <c r="D75" s="5"/>
      <c r="E75" s="5">
        <v>0.55100000000000005</v>
      </c>
      <c r="F75" s="5">
        <f t="shared" si="0"/>
        <v>3.0305000000000004</v>
      </c>
      <c r="G75" s="5"/>
      <c r="H75" s="6"/>
      <c r="I75" s="1"/>
    </row>
    <row r="76" spans="1:9">
      <c r="A76" s="21"/>
      <c r="B76" s="9" t="s">
        <v>207</v>
      </c>
      <c r="C76" s="9" t="s">
        <v>208</v>
      </c>
      <c r="D76" s="9"/>
      <c r="E76" s="9">
        <v>0.66500000000000004</v>
      </c>
      <c r="F76" s="9">
        <f t="shared" si="0"/>
        <v>3.6575000000000002</v>
      </c>
      <c r="G76" s="9"/>
      <c r="H76" s="10"/>
    </row>
    <row r="77" spans="1:9">
      <c r="A77" s="18" t="s">
        <v>217</v>
      </c>
      <c r="B77" s="3" t="s">
        <v>210</v>
      </c>
      <c r="C77" s="3" t="s">
        <v>211</v>
      </c>
      <c r="D77" s="3"/>
      <c r="E77" s="3">
        <v>0.44</v>
      </c>
      <c r="F77" s="3">
        <f t="shared" si="0"/>
        <v>2.42</v>
      </c>
      <c r="G77" s="3">
        <f>AVERAGE(F77:F80)</f>
        <v>2.0515000000000003</v>
      </c>
      <c r="H77" s="4">
        <f>_xlfn.STDEV.P(F77:F80)</f>
        <v>0.23233838468922857</v>
      </c>
    </row>
    <row r="78" spans="1:9">
      <c r="A78" s="19" t="s">
        <v>333</v>
      </c>
      <c r="B78" s="5" t="s">
        <v>212</v>
      </c>
      <c r="C78" s="5" t="s">
        <v>213</v>
      </c>
      <c r="D78" s="5"/>
      <c r="E78" s="5">
        <v>0.378</v>
      </c>
      <c r="F78" s="5">
        <f t="shared" si="0"/>
        <v>2.0790000000000002</v>
      </c>
      <c r="G78" s="5"/>
      <c r="H78" s="6"/>
      <c r="I78" s="1"/>
    </row>
    <row r="79" spans="1:9">
      <c r="A79" s="19" t="s">
        <v>330</v>
      </c>
      <c r="B79" s="5" t="s">
        <v>214</v>
      </c>
      <c r="C79" s="5" t="s">
        <v>215</v>
      </c>
      <c r="D79" s="5"/>
      <c r="E79" s="5">
        <v>0.34100000000000003</v>
      </c>
      <c r="F79" s="5">
        <f t="shared" si="0"/>
        <v>1.8755000000000002</v>
      </c>
      <c r="G79" s="5"/>
      <c r="H79" s="6"/>
      <c r="I79" s="1"/>
    </row>
    <row r="80" spans="1:9">
      <c r="A80" s="21"/>
      <c r="B80" s="9" t="s">
        <v>216</v>
      </c>
      <c r="C80" s="9" t="s">
        <v>53</v>
      </c>
      <c r="D80" s="9"/>
      <c r="E80" s="9">
        <v>0.33300000000000002</v>
      </c>
      <c r="F80" s="9">
        <f t="shared" si="0"/>
        <v>1.8315000000000001</v>
      </c>
      <c r="G80" s="9"/>
      <c r="H80" s="10"/>
    </row>
    <row r="81" spans="1:10">
      <c r="A81" s="18" t="s">
        <v>226</v>
      </c>
      <c r="B81" s="3" t="s">
        <v>218</v>
      </c>
      <c r="C81" s="3" t="s">
        <v>219</v>
      </c>
      <c r="D81" s="3"/>
      <c r="E81" s="3">
        <v>0.92</v>
      </c>
      <c r="F81" s="3">
        <f t="shared" si="0"/>
        <v>5.0600000000000005</v>
      </c>
      <c r="G81" s="3">
        <f>AVERAGE(F81:F84)</f>
        <v>5.2222499999999998</v>
      </c>
      <c r="H81" s="4">
        <f>_xlfn.STDEV.P(F81:F84)</f>
        <v>0.10395581994289667</v>
      </c>
    </row>
    <row r="82" spans="1:10">
      <c r="A82" s="19" t="s">
        <v>334</v>
      </c>
      <c r="B82" s="5" t="s">
        <v>220</v>
      </c>
      <c r="C82" s="5" t="s">
        <v>221</v>
      </c>
      <c r="D82" s="5"/>
      <c r="E82" s="5">
        <v>0.94699999999999995</v>
      </c>
      <c r="F82" s="5">
        <f t="shared" si="0"/>
        <v>5.2084999999999999</v>
      </c>
      <c r="G82" s="5"/>
      <c r="H82" s="6"/>
      <c r="I82" s="1"/>
    </row>
    <row r="83" spans="1:10">
      <c r="A83" s="19" t="s">
        <v>329</v>
      </c>
      <c r="B83" s="5" t="s">
        <v>222</v>
      </c>
      <c r="C83" s="5" t="s">
        <v>223</v>
      </c>
      <c r="D83" s="5"/>
      <c r="E83" s="5">
        <v>0.97</v>
      </c>
      <c r="F83" s="5">
        <f t="shared" si="0"/>
        <v>5.335</v>
      </c>
      <c r="G83" s="5"/>
      <c r="H83" s="6"/>
      <c r="I83" s="1"/>
    </row>
    <row r="84" spans="1:10">
      <c r="A84" s="20" t="s">
        <v>330</v>
      </c>
      <c r="B84" s="9" t="s">
        <v>224</v>
      </c>
      <c r="C84" s="9" t="s">
        <v>225</v>
      </c>
      <c r="D84" s="9"/>
      <c r="E84" s="9">
        <v>0.96099999999999997</v>
      </c>
      <c r="F84" s="9">
        <f t="shared" si="0"/>
        <v>5.2854999999999999</v>
      </c>
      <c r="G84" s="9"/>
      <c r="H84" s="10"/>
      <c r="I84" s="1"/>
    </row>
    <row r="85" spans="1:10">
      <c r="A85" s="18" t="s">
        <v>233</v>
      </c>
      <c r="B85" s="3" t="s">
        <v>227</v>
      </c>
      <c r="C85" s="3" t="s">
        <v>228</v>
      </c>
      <c r="D85" s="3"/>
      <c r="E85" s="3">
        <v>0.84199999999999997</v>
      </c>
      <c r="F85" s="3">
        <f t="shared" si="0"/>
        <v>4.6310000000000002</v>
      </c>
      <c r="G85" s="3">
        <f>AVERAGE(F85:F88)</f>
        <v>4.9087499999999995</v>
      </c>
      <c r="H85" s="4">
        <f>_xlfn.STDEV.P(F85:F88)</f>
        <v>0.22077208270068926</v>
      </c>
    </row>
    <row r="86" spans="1:10">
      <c r="A86" s="19" t="s">
        <v>331</v>
      </c>
      <c r="B86" s="5" t="s">
        <v>229</v>
      </c>
      <c r="C86" s="5" t="s">
        <v>230</v>
      </c>
      <c r="D86" s="5"/>
      <c r="E86" s="5">
        <v>0.871</v>
      </c>
      <c r="F86" s="5">
        <f t="shared" si="0"/>
        <v>4.7904999999999998</v>
      </c>
      <c r="G86" s="5"/>
      <c r="H86" s="6"/>
      <c r="I86" s="1"/>
    </row>
    <row r="87" spans="1:10">
      <c r="A87" s="19" t="s">
        <v>330</v>
      </c>
      <c r="B87" s="5" t="s">
        <v>231</v>
      </c>
      <c r="C87" s="5" t="s">
        <v>221</v>
      </c>
      <c r="D87" s="5"/>
      <c r="E87" s="5">
        <v>0.94899999999999995</v>
      </c>
      <c r="F87" s="5">
        <f t="shared" si="0"/>
        <v>5.2195</v>
      </c>
      <c r="G87" s="5"/>
      <c r="H87" s="6"/>
      <c r="I87" s="1"/>
    </row>
    <row r="88" spans="1:10">
      <c r="A88" s="21"/>
      <c r="B88" s="9" t="s">
        <v>232</v>
      </c>
      <c r="C88" s="9" t="s">
        <v>55</v>
      </c>
      <c r="D88" s="9"/>
      <c r="E88" s="9">
        <v>0.90800000000000003</v>
      </c>
      <c r="F88" s="9">
        <f t="shared" si="0"/>
        <v>4.9939999999999998</v>
      </c>
      <c r="G88" s="9"/>
      <c r="H88" s="10"/>
    </row>
    <row r="89" spans="1:10">
      <c r="A89" s="18" t="s">
        <v>240</v>
      </c>
      <c r="B89" s="3" t="s">
        <v>234</v>
      </c>
      <c r="C89" s="3" t="s">
        <v>152</v>
      </c>
      <c r="D89" s="3"/>
      <c r="E89" s="3">
        <v>0.8</v>
      </c>
      <c r="F89" s="3">
        <f t="shared" si="0"/>
        <v>4.4000000000000004</v>
      </c>
      <c r="G89" s="3">
        <f>AVERAGE(F89:F92)</f>
        <v>4.4893749999999999</v>
      </c>
      <c r="H89" s="4">
        <f>_xlfn.STDEV.P(F89:F92)</f>
        <v>6.0546856854835851E-2</v>
      </c>
    </row>
    <row r="90" spans="1:10">
      <c r="A90" s="19" t="s">
        <v>332</v>
      </c>
      <c r="B90" s="5" t="s">
        <v>235</v>
      </c>
      <c r="C90" s="5" t="s">
        <v>236</v>
      </c>
      <c r="D90" s="5"/>
      <c r="E90" s="5">
        <v>0.81599999999999995</v>
      </c>
      <c r="F90" s="5">
        <f t="shared" si="0"/>
        <v>4.4879999999999995</v>
      </c>
      <c r="G90" s="5"/>
      <c r="H90" s="6"/>
      <c r="I90" s="1"/>
    </row>
    <row r="91" spans="1:10">
      <c r="A91" s="19" t="s">
        <v>330</v>
      </c>
      <c r="B91" s="5" t="s">
        <v>237</v>
      </c>
      <c r="C91" s="5" t="s">
        <v>238</v>
      </c>
      <c r="D91" s="5"/>
      <c r="E91" s="5">
        <v>0.81799999999999995</v>
      </c>
      <c r="F91" s="5">
        <f t="shared" si="0"/>
        <v>4.4989999999999997</v>
      </c>
      <c r="G91" s="5"/>
      <c r="H91" s="6"/>
      <c r="I91" s="1"/>
    </row>
    <row r="92" spans="1:10">
      <c r="A92" s="21"/>
      <c r="B92" s="9" t="s">
        <v>239</v>
      </c>
      <c r="C92" s="9" t="s">
        <v>194</v>
      </c>
      <c r="D92" s="9"/>
      <c r="E92" s="9">
        <v>0.83099999999999996</v>
      </c>
      <c r="F92" s="9">
        <f t="shared" si="0"/>
        <v>4.5705</v>
      </c>
      <c r="G92" s="9"/>
      <c r="H92" s="10"/>
    </row>
    <row r="93" spans="1:10">
      <c r="A93" s="18" t="s">
        <v>249</v>
      </c>
      <c r="B93" s="3" t="s">
        <v>241</v>
      </c>
      <c r="C93" s="3" t="s">
        <v>242</v>
      </c>
      <c r="D93" s="3"/>
      <c r="E93" s="3">
        <v>0.68400000000000005</v>
      </c>
      <c r="F93" s="3">
        <f t="shared" si="0"/>
        <v>3.7620000000000005</v>
      </c>
      <c r="G93" s="3">
        <f>AVERAGE(F93:F96)</f>
        <v>3.6740000000000004</v>
      </c>
      <c r="H93" s="4">
        <f>_xlfn.STDEV.P(F93:F96)</f>
        <v>0.10937949990743248</v>
      </c>
    </row>
    <row r="94" spans="1:10">
      <c r="A94" s="19" t="s">
        <v>333</v>
      </c>
      <c r="B94" s="11" t="s">
        <v>243</v>
      </c>
      <c r="C94" s="5" t="s">
        <v>244</v>
      </c>
      <c r="D94" s="5"/>
      <c r="E94" s="5">
        <v>0.67500000000000004</v>
      </c>
      <c r="F94" s="5">
        <f t="shared" si="0"/>
        <v>3.7125000000000004</v>
      </c>
      <c r="G94" s="5"/>
      <c r="H94" s="6"/>
      <c r="I94" s="1"/>
      <c r="J94" s="2"/>
    </row>
    <row r="95" spans="1:10">
      <c r="A95" s="19" t="s">
        <v>330</v>
      </c>
      <c r="B95" s="5" t="s">
        <v>245</v>
      </c>
      <c r="C95" s="5" t="s">
        <v>246</v>
      </c>
      <c r="D95" s="5"/>
      <c r="E95" s="5">
        <v>0.67900000000000005</v>
      </c>
      <c r="F95" s="5">
        <f t="shared" si="0"/>
        <v>3.7345000000000002</v>
      </c>
      <c r="G95" s="5"/>
      <c r="H95" s="6"/>
      <c r="I95" s="1"/>
    </row>
    <row r="96" spans="1:10">
      <c r="A96" s="21"/>
      <c r="B96" s="9" t="s">
        <v>247</v>
      </c>
      <c r="C96" s="9" t="s">
        <v>248</v>
      </c>
      <c r="D96" s="9"/>
      <c r="E96" s="9">
        <v>0.63400000000000001</v>
      </c>
      <c r="F96" s="9">
        <f t="shared" si="0"/>
        <v>3.4870000000000001</v>
      </c>
      <c r="G96" s="9"/>
      <c r="H96" s="10"/>
    </row>
    <row r="97" spans="1:9">
      <c r="A97" s="12" t="s">
        <v>258</v>
      </c>
      <c r="B97" s="3" t="s">
        <v>250</v>
      </c>
      <c r="C97" s="3" t="s">
        <v>251</v>
      </c>
      <c r="D97" s="3"/>
      <c r="E97" s="3">
        <v>1.7410000000000001</v>
      </c>
      <c r="F97" s="3">
        <f t="shared" si="0"/>
        <v>9.5754999999999999</v>
      </c>
      <c r="G97" s="3">
        <f>AVERAGE(F97:F100)</f>
        <v>9.5191249999999989</v>
      </c>
      <c r="H97" s="4">
        <f>_xlfn.STDEV.P(F97:F100)</f>
        <v>0.41726436089726154</v>
      </c>
    </row>
    <row r="98" spans="1:9">
      <c r="A98" s="13" t="s">
        <v>328</v>
      </c>
      <c r="B98" s="5" t="s">
        <v>252</v>
      </c>
      <c r="C98" s="5" t="s">
        <v>253</v>
      </c>
      <c r="D98" s="5"/>
      <c r="E98" s="5">
        <v>1.8080000000000001</v>
      </c>
      <c r="F98" s="5">
        <f t="shared" si="0"/>
        <v>9.9440000000000008</v>
      </c>
      <c r="G98" s="5"/>
      <c r="H98" s="6"/>
      <c r="I98" s="1"/>
    </row>
    <row r="99" spans="1:9">
      <c r="A99" s="13" t="s">
        <v>329</v>
      </c>
      <c r="B99" s="5" t="s">
        <v>254</v>
      </c>
      <c r="C99" s="5" t="s">
        <v>255</v>
      </c>
      <c r="D99" s="5"/>
      <c r="E99" s="5">
        <v>1.6060000000000001</v>
      </c>
      <c r="F99" s="5">
        <f t="shared" si="0"/>
        <v>8.8330000000000002</v>
      </c>
      <c r="G99" s="5"/>
      <c r="H99" s="6"/>
      <c r="I99" s="1"/>
    </row>
    <row r="100" spans="1:9">
      <c r="A100" s="14" t="s">
        <v>335</v>
      </c>
      <c r="B100" s="9" t="s">
        <v>256</v>
      </c>
      <c r="C100" s="9" t="s">
        <v>257</v>
      </c>
      <c r="D100" s="9"/>
      <c r="E100" s="9">
        <v>1.768</v>
      </c>
      <c r="F100" s="9">
        <f t="shared" si="0"/>
        <v>9.7240000000000002</v>
      </c>
      <c r="G100" s="9"/>
      <c r="H100" s="10"/>
      <c r="I100" s="1"/>
    </row>
    <row r="101" spans="1:9">
      <c r="A101" s="12" t="s">
        <v>267</v>
      </c>
      <c r="B101" s="3" t="s">
        <v>259</v>
      </c>
      <c r="C101" s="3" t="s">
        <v>260</v>
      </c>
      <c r="D101" s="3"/>
      <c r="E101" s="3">
        <v>1.6879999999999999</v>
      </c>
      <c r="F101" s="3">
        <f t="shared" si="0"/>
        <v>9.2839999999999989</v>
      </c>
      <c r="G101" s="3">
        <f>AVERAGE(F101:F104)</f>
        <v>8.6404999999999994</v>
      </c>
      <c r="H101" s="4">
        <f>_xlfn.STDEV.P(F101:F104)</f>
        <v>0.78125171999810639</v>
      </c>
    </row>
    <row r="102" spans="1:9">
      <c r="A102" s="13" t="s">
        <v>331</v>
      </c>
      <c r="B102" s="5" t="s">
        <v>261</v>
      </c>
      <c r="C102" s="5" t="s">
        <v>262</v>
      </c>
      <c r="D102" s="5"/>
      <c r="E102" s="5">
        <v>1.63</v>
      </c>
      <c r="F102" s="5">
        <f t="shared" si="0"/>
        <v>8.9649999999999999</v>
      </c>
      <c r="G102" s="5"/>
      <c r="H102" s="6"/>
      <c r="I102" s="1"/>
    </row>
    <row r="103" spans="1:9">
      <c r="A103" s="13" t="s">
        <v>335</v>
      </c>
      <c r="B103" s="5" t="s">
        <v>263</v>
      </c>
      <c r="C103" s="5" t="s">
        <v>264</v>
      </c>
      <c r="D103" s="5"/>
      <c r="E103" s="5">
        <v>1.6379999999999999</v>
      </c>
      <c r="F103" s="5">
        <f t="shared" si="0"/>
        <v>9.0090000000000003</v>
      </c>
      <c r="G103" s="5"/>
      <c r="H103" s="6"/>
      <c r="I103" s="1"/>
    </row>
    <row r="104" spans="1:9">
      <c r="A104" s="15"/>
      <c r="B104" s="9" t="s">
        <v>265</v>
      </c>
      <c r="C104" s="9" t="s">
        <v>266</v>
      </c>
      <c r="D104" s="9"/>
      <c r="E104" s="9">
        <v>1.3280000000000001</v>
      </c>
      <c r="F104" s="9">
        <f t="shared" si="0"/>
        <v>7.3040000000000003</v>
      </c>
      <c r="G104" s="9"/>
      <c r="H104" s="10"/>
    </row>
    <row r="105" spans="1:9">
      <c r="A105" s="16" t="s">
        <v>275</v>
      </c>
      <c r="B105" t="s">
        <v>268</v>
      </c>
      <c r="C105" t="s">
        <v>269</v>
      </c>
      <c r="E105">
        <v>1.363</v>
      </c>
      <c r="F105">
        <f t="shared" si="0"/>
        <v>7.4965000000000002</v>
      </c>
      <c r="G105">
        <f>AVERAGE(F105:F108)</f>
        <v>7.6394999999999991</v>
      </c>
      <c r="H105">
        <f>_xlfn.STDEV.P(F105:F108)</f>
        <v>0.48762703473043784</v>
      </c>
    </row>
    <row r="106" spans="1:9">
      <c r="A106" s="17" t="s">
        <v>332</v>
      </c>
      <c r="B106" t="s">
        <v>270</v>
      </c>
      <c r="C106" t="s">
        <v>271</v>
      </c>
      <c r="E106">
        <v>1.31</v>
      </c>
      <c r="F106">
        <f t="shared" si="0"/>
        <v>7.2050000000000001</v>
      </c>
      <c r="I106" s="1"/>
    </row>
    <row r="107" spans="1:9">
      <c r="A107" s="17" t="s">
        <v>335</v>
      </c>
      <c r="B107" t="s">
        <v>272</v>
      </c>
      <c r="C107" t="s">
        <v>86</v>
      </c>
      <c r="E107">
        <v>1.5389999999999999</v>
      </c>
      <c r="F107">
        <f t="shared" si="0"/>
        <v>8.4644999999999992</v>
      </c>
      <c r="I107" s="1"/>
    </row>
    <row r="108" spans="1:9">
      <c r="A108" s="16"/>
      <c r="B108" t="s">
        <v>273</v>
      </c>
      <c r="C108" t="s">
        <v>274</v>
      </c>
      <c r="E108">
        <v>1.3440000000000001</v>
      </c>
      <c r="F108">
        <f t="shared" si="0"/>
        <v>7.3920000000000003</v>
      </c>
    </row>
    <row r="109" spans="1:9">
      <c r="A109" s="12" t="s">
        <v>284</v>
      </c>
      <c r="B109" s="3" t="s">
        <v>276</v>
      </c>
      <c r="C109" s="3" t="s">
        <v>277</v>
      </c>
      <c r="D109" s="3"/>
      <c r="E109" s="3">
        <v>1.0549999999999999</v>
      </c>
      <c r="F109" s="3">
        <f t="shared" si="0"/>
        <v>5.8024999999999993</v>
      </c>
      <c r="G109" s="3">
        <f>AVERAGE(F109:F112)</f>
        <v>6.1792499999999997</v>
      </c>
      <c r="H109" s="4">
        <f>_xlfn.STDEV.P(F109:F112)</f>
        <v>0.63014616360015963</v>
      </c>
    </row>
    <row r="110" spans="1:9">
      <c r="A110" s="13" t="s">
        <v>333</v>
      </c>
      <c r="B110" s="5" t="s">
        <v>278</v>
      </c>
      <c r="C110" s="5" t="s">
        <v>279</v>
      </c>
      <c r="D110" s="5"/>
      <c r="E110" s="5">
        <v>0.997</v>
      </c>
      <c r="F110" s="5">
        <f t="shared" si="0"/>
        <v>5.4835000000000003</v>
      </c>
      <c r="G110" s="5"/>
      <c r="H110" s="6"/>
      <c r="I110" s="1"/>
    </row>
    <row r="111" spans="1:9">
      <c r="A111" s="13" t="s">
        <v>335</v>
      </c>
      <c r="B111" s="5" t="s">
        <v>280</v>
      </c>
      <c r="C111" s="5" t="s">
        <v>281</v>
      </c>
      <c r="D111" s="5"/>
      <c r="E111" s="5">
        <v>1.3009999999999999</v>
      </c>
      <c r="F111" s="5">
        <f t="shared" si="0"/>
        <v>7.1555</v>
      </c>
      <c r="G111" s="5"/>
      <c r="H111" s="6"/>
      <c r="I111" s="1"/>
    </row>
    <row r="112" spans="1:9">
      <c r="A112" s="15"/>
      <c r="B112" s="9" t="s">
        <v>282</v>
      </c>
      <c r="C112" s="9" t="s">
        <v>283</v>
      </c>
      <c r="D112" s="9"/>
      <c r="E112" s="9">
        <v>1.141</v>
      </c>
      <c r="F112" s="9">
        <f t="shared" si="0"/>
        <v>6.2755000000000001</v>
      </c>
      <c r="G112" s="9"/>
      <c r="H112" s="10"/>
    </row>
    <row r="113" spans="1:9">
      <c r="A113" s="12" t="s">
        <v>294</v>
      </c>
      <c r="B113" s="3" t="s">
        <v>285</v>
      </c>
      <c r="C113" s="3" t="s">
        <v>286</v>
      </c>
      <c r="D113" s="3" t="s">
        <v>287</v>
      </c>
      <c r="E113" s="3">
        <v>2.355</v>
      </c>
      <c r="F113" s="3">
        <f t="shared" si="0"/>
        <v>12.952500000000001</v>
      </c>
      <c r="G113" s="3">
        <f>AVERAGE(F113:F116)</f>
        <v>10.85975</v>
      </c>
      <c r="H113" s="4">
        <f>_xlfn.STDEV.P(F113:F116)</f>
        <v>1.2175545418994611</v>
      </c>
    </row>
    <row r="114" spans="1:9">
      <c r="A114" s="13" t="s">
        <v>334</v>
      </c>
      <c r="B114" s="5" t="s">
        <v>288</v>
      </c>
      <c r="C114" s="5" t="s">
        <v>289</v>
      </c>
      <c r="D114" s="5"/>
      <c r="E114" s="5">
        <v>1.8109999999999999</v>
      </c>
      <c r="F114" s="5">
        <f t="shared" si="0"/>
        <v>9.9604999999999997</v>
      </c>
      <c r="G114" s="5"/>
      <c r="H114" s="6"/>
      <c r="I114" s="1"/>
    </row>
    <row r="115" spans="1:9">
      <c r="A115" s="13" t="s">
        <v>329</v>
      </c>
      <c r="B115" s="5" t="s">
        <v>290</v>
      </c>
      <c r="C115" s="5" t="s">
        <v>291</v>
      </c>
      <c r="D115" s="5"/>
      <c r="E115" s="5">
        <v>1.8440000000000001</v>
      </c>
      <c r="F115" s="5">
        <f t="shared" si="0"/>
        <v>10.142000000000001</v>
      </c>
      <c r="G115" s="5"/>
      <c r="H115" s="6"/>
      <c r="I115" s="1"/>
    </row>
    <row r="116" spans="1:9">
      <c r="A116" s="14" t="s">
        <v>335</v>
      </c>
      <c r="B116" s="9" t="s">
        <v>292</v>
      </c>
      <c r="C116" s="9" t="s">
        <v>293</v>
      </c>
      <c r="D116" s="9"/>
      <c r="E116" s="9">
        <v>1.8879999999999999</v>
      </c>
      <c r="F116" s="9">
        <f t="shared" si="0"/>
        <v>10.384</v>
      </c>
      <c r="G116" s="9"/>
      <c r="H116" s="10"/>
      <c r="I116" s="1"/>
    </row>
    <row r="117" spans="1:9">
      <c r="A117" s="12" t="s">
        <v>302</v>
      </c>
      <c r="B117" s="3" t="s">
        <v>295</v>
      </c>
      <c r="C117" s="3" t="s">
        <v>296</v>
      </c>
      <c r="D117" s="3"/>
      <c r="E117" s="3">
        <v>1.7450000000000001</v>
      </c>
      <c r="F117" s="3">
        <f t="shared" si="0"/>
        <v>9.5975000000000001</v>
      </c>
      <c r="G117" s="3">
        <f>AVERAGE(F117:F120)</f>
        <v>9.593375</v>
      </c>
      <c r="H117" s="4">
        <f>_xlfn.STDEV.P(F117:F120)</f>
        <v>0.12520052665624071</v>
      </c>
    </row>
    <row r="118" spans="1:9">
      <c r="A118" s="13" t="s">
        <v>331</v>
      </c>
      <c r="B118" s="5" t="s">
        <v>297</v>
      </c>
      <c r="C118" s="5" t="s">
        <v>298</v>
      </c>
      <c r="D118" s="5"/>
      <c r="E118" s="5">
        <v>1.748</v>
      </c>
      <c r="F118" s="5">
        <f t="shared" si="0"/>
        <v>9.6140000000000008</v>
      </c>
      <c r="G118" s="5"/>
      <c r="H118" s="6"/>
      <c r="I118" s="1"/>
    </row>
    <row r="119" spans="1:9">
      <c r="A119" s="13" t="s">
        <v>335</v>
      </c>
      <c r="B119" s="5" t="s">
        <v>299</v>
      </c>
      <c r="C119" s="5" t="s">
        <v>300</v>
      </c>
      <c r="D119" s="5"/>
      <c r="E119" s="5">
        <v>1.71</v>
      </c>
      <c r="F119" s="5">
        <f t="shared" si="0"/>
        <v>9.4049999999999994</v>
      </c>
      <c r="G119" s="5"/>
      <c r="H119" s="6"/>
      <c r="I119" s="1"/>
    </row>
    <row r="120" spans="1:9">
      <c r="A120" s="15"/>
      <c r="B120" s="9" t="s">
        <v>301</v>
      </c>
      <c r="C120" s="9" t="s">
        <v>144</v>
      </c>
      <c r="D120" s="9"/>
      <c r="E120" s="9">
        <v>1.774</v>
      </c>
      <c r="F120" s="9">
        <f t="shared" si="0"/>
        <v>9.7569999999999997</v>
      </c>
      <c r="G120" s="9"/>
      <c r="H120" s="10"/>
    </row>
    <row r="121" spans="1:9">
      <c r="A121" s="12" t="s">
        <v>310</v>
      </c>
      <c r="B121" s="3" t="s">
        <v>303</v>
      </c>
      <c r="C121" s="3" t="s">
        <v>304</v>
      </c>
      <c r="D121" s="3"/>
      <c r="E121" s="3">
        <v>1.627</v>
      </c>
      <c r="F121" s="3">
        <f t="shared" si="0"/>
        <v>8.9484999999999992</v>
      </c>
      <c r="G121" s="3">
        <f>AVERAGE(F121:F124)</f>
        <v>9.1506249999999998</v>
      </c>
      <c r="H121" s="4">
        <f>_xlfn.STDEV.P(F121:F124)</f>
        <v>0.18093140101983415</v>
      </c>
    </row>
    <row r="122" spans="1:9">
      <c r="A122" s="13" t="s">
        <v>332</v>
      </c>
      <c r="B122" s="5" t="s">
        <v>305</v>
      </c>
      <c r="C122" s="5" t="s">
        <v>306</v>
      </c>
      <c r="D122" s="5"/>
      <c r="E122" s="5">
        <v>1.704</v>
      </c>
      <c r="F122" s="5">
        <f t="shared" si="0"/>
        <v>9.3719999999999999</v>
      </c>
      <c r="G122" s="5"/>
      <c r="H122" s="6"/>
      <c r="I122" s="1"/>
    </row>
    <row r="123" spans="1:9">
      <c r="A123" s="13" t="s">
        <v>335</v>
      </c>
      <c r="B123" s="5" t="s">
        <v>307</v>
      </c>
      <c r="C123" s="5" t="s">
        <v>308</v>
      </c>
      <c r="D123" s="5"/>
      <c r="E123" s="5">
        <v>1.6359999999999999</v>
      </c>
      <c r="F123" s="5">
        <f t="shared" si="0"/>
        <v>8.9979999999999993</v>
      </c>
      <c r="G123" s="5"/>
      <c r="H123" s="6"/>
      <c r="I123" s="1"/>
    </row>
    <row r="124" spans="1:9">
      <c r="A124" s="15"/>
      <c r="B124" s="9" t="s">
        <v>309</v>
      </c>
      <c r="C124" s="9" t="s">
        <v>260</v>
      </c>
      <c r="D124" s="9"/>
      <c r="E124" s="9">
        <v>1.6879999999999999</v>
      </c>
      <c r="F124" s="9">
        <f t="shared" si="0"/>
        <v>9.2839999999999989</v>
      </c>
      <c r="G124" s="9"/>
      <c r="H124" s="10"/>
    </row>
    <row r="125" spans="1:9">
      <c r="A125" s="16" t="s">
        <v>336</v>
      </c>
      <c r="B125" t="s">
        <v>311</v>
      </c>
      <c r="C125" t="s">
        <v>312</v>
      </c>
      <c r="E125">
        <v>1.4990000000000001</v>
      </c>
      <c r="F125">
        <f t="shared" si="0"/>
        <v>8.2445000000000004</v>
      </c>
      <c r="G125">
        <f>AVERAGE(F125:F128)</f>
        <v>8.5786250000000006</v>
      </c>
      <c r="H125">
        <f>_xlfn.STDEV.P(F125:F128)</f>
        <v>0.22162253241717059</v>
      </c>
    </row>
    <row r="126" spans="1:9">
      <c r="A126" s="17" t="s">
        <v>333</v>
      </c>
      <c r="B126" t="s">
        <v>313</v>
      </c>
      <c r="C126" t="s">
        <v>314</v>
      </c>
      <c r="E126">
        <v>1.609</v>
      </c>
      <c r="F126">
        <f t="shared" si="0"/>
        <v>8.849499999999999</v>
      </c>
      <c r="I126" s="1"/>
    </row>
    <row r="127" spans="1:9">
      <c r="A127" s="17" t="s">
        <v>335</v>
      </c>
      <c r="B127" t="s">
        <v>315</v>
      </c>
      <c r="C127" t="s">
        <v>316</v>
      </c>
      <c r="E127">
        <v>1.5529999999999999</v>
      </c>
      <c r="F127">
        <f t="shared" si="0"/>
        <v>8.5414999999999992</v>
      </c>
      <c r="I127" s="1"/>
    </row>
    <row r="128" spans="1:9">
      <c r="A128" s="16"/>
      <c r="B128" t="s">
        <v>317</v>
      </c>
      <c r="C128" t="s">
        <v>318</v>
      </c>
      <c r="E128">
        <v>1.5780000000000001</v>
      </c>
      <c r="F128">
        <f t="shared" si="0"/>
        <v>8.6790000000000003</v>
      </c>
    </row>
    <row r="130" spans="1:3">
      <c r="A130" t="s">
        <v>105</v>
      </c>
    </row>
    <row r="132" spans="1:3">
      <c r="A132" t="s">
        <v>319</v>
      </c>
    </row>
    <row r="134" spans="1:3">
      <c r="A134" t="s">
        <v>4</v>
      </c>
    </row>
    <row r="135" spans="1:3">
      <c r="A135" t="s">
        <v>103</v>
      </c>
      <c r="B135" t="s">
        <v>320</v>
      </c>
      <c r="C135">
        <v>0</v>
      </c>
    </row>
    <row r="137" spans="1:3">
      <c r="A137" t="s">
        <v>4</v>
      </c>
    </row>
    <row r="138" spans="1:3">
      <c r="A138" t="s">
        <v>321</v>
      </c>
    </row>
    <row r="139" spans="1:3">
      <c r="A139" t="s">
        <v>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C801-2B81-414E-8F9B-9FB4594880DD}">
  <dimension ref="A1:Z141"/>
  <sheetViews>
    <sheetView tabSelected="1" topLeftCell="A69" zoomScale="81" workbookViewId="0">
      <selection activeCell="X69" sqref="X69"/>
    </sheetView>
  </sheetViews>
  <sheetFormatPr baseColWidth="10" defaultColWidth="8.83203125" defaultRowHeight="15"/>
  <cols>
    <col min="2" max="2" width="11.1640625" customWidth="1"/>
    <col min="12" max="12" width="15.5" customWidth="1"/>
  </cols>
  <sheetData>
    <row r="1" spans="1:22">
      <c r="A1" t="s">
        <v>0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>
        <v>0.3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520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>
        <v>24.3</v>
      </c>
      <c r="B9">
        <v>0.82494999999999996</v>
      </c>
      <c r="C9">
        <v>0.66915000000000002</v>
      </c>
      <c r="D9">
        <v>0.66605000000000003</v>
      </c>
      <c r="E9">
        <v>0.72414999999999996</v>
      </c>
      <c r="F9">
        <v>0.65754999999999997</v>
      </c>
      <c r="G9">
        <v>0.67584999999999995</v>
      </c>
      <c r="H9">
        <v>0.65564999999999996</v>
      </c>
      <c r="I9">
        <v>0.58184999999999998</v>
      </c>
      <c r="J9">
        <v>0.54164999999999996</v>
      </c>
      <c r="K9">
        <v>0.61595</v>
      </c>
      <c r="L9">
        <v>-1.75E-3</v>
      </c>
      <c r="M9">
        <v>0.72075</v>
      </c>
    </row>
    <row r="10" spans="1:22">
      <c r="B10">
        <v>0.65154999999999996</v>
      </c>
      <c r="C10">
        <v>0.39215</v>
      </c>
      <c r="D10">
        <v>0.75734999999999997</v>
      </c>
      <c r="E10">
        <v>0.74795</v>
      </c>
      <c r="F10">
        <v>0.40755000000000002</v>
      </c>
      <c r="G10">
        <v>0.71165</v>
      </c>
      <c r="H10">
        <v>0.87895000000000001</v>
      </c>
      <c r="I10">
        <v>0.36304999999999998</v>
      </c>
      <c r="J10">
        <v>0.59404999999999997</v>
      </c>
      <c r="K10">
        <v>0.62055000000000005</v>
      </c>
      <c r="L10">
        <v>1.9499999999999999E-3</v>
      </c>
      <c r="M10">
        <v>0.61895</v>
      </c>
    </row>
    <row r="11" spans="1:22">
      <c r="B11">
        <v>0.43735000000000002</v>
      </c>
      <c r="C11">
        <v>0.38874999999999998</v>
      </c>
      <c r="D11">
        <v>0.40125</v>
      </c>
      <c r="E11">
        <v>0.74124999999999996</v>
      </c>
      <c r="F11">
        <v>0.37354999999999999</v>
      </c>
      <c r="G11">
        <v>0.41625000000000001</v>
      </c>
      <c r="H11">
        <v>0.83875</v>
      </c>
      <c r="I11">
        <v>0.32464999999999999</v>
      </c>
      <c r="J11">
        <v>0.34594999999999998</v>
      </c>
      <c r="K11">
        <v>0.58635000000000004</v>
      </c>
      <c r="L11">
        <v>-2.2499999999999998E-3</v>
      </c>
      <c r="M11">
        <v>0.42935000000000001</v>
      </c>
    </row>
    <row r="12" spans="1:22">
      <c r="B12">
        <v>0.32715</v>
      </c>
      <c r="C12">
        <v>0.78005000000000002</v>
      </c>
      <c r="D12">
        <v>0.76644999999999996</v>
      </c>
      <c r="E12">
        <v>0.73365000000000002</v>
      </c>
      <c r="F12">
        <v>0.74275000000000002</v>
      </c>
      <c r="G12">
        <v>0.82384999999999997</v>
      </c>
      <c r="H12">
        <v>0.64185000000000003</v>
      </c>
      <c r="I12">
        <v>0.59435000000000004</v>
      </c>
      <c r="J12">
        <v>0.65305000000000002</v>
      </c>
      <c r="K12">
        <v>0.61775000000000002</v>
      </c>
      <c r="L12">
        <v>5.0000000000000002E-5</v>
      </c>
      <c r="M12">
        <v>0.31405</v>
      </c>
    </row>
    <row r="13" spans="1:22">
      <c r="B13">
        <v>0.21915000000000001</v>
      </c>
      <c r="C13">
        <v>0.76315</v>
      </c>
      <c r="D13">
        <v>0.37635000000000002</v>
      </c>
      <c r="E13">
        <v>0.91964999999999997</v>
      </c>
      <c r="F13">
        <v>0.72484999999999999</v>
      </c>
      <c r="G13">
        <v>0.48285</v>
      </c>
      <c r="H13">
        <v>0.67095000000000005</v>
      </c>
      <c r="I13">
        <v>0.62414999999999998</v>
      </c>
      <c r="J13">
        <v>0.33844999999999997</v>
      </c>
      <c r="K13">
        <v>0.58784999999999998</v>
      </c>
      <c r="L13">
        <v>1.865E-2</v>
      </c>
      <c r="M13">
        <v>0.23644999999999999</v>
      </c>
    </row>
    <row r="14" spans="1:22">
      <c r="B14">
        <v>0.16585</v>
      </c>
      <c r="C14">
        <v>0.75675000000000003</v>
      </c>
      <c r="D14">
        <v>0.74795</v>
      </c>
      <c r="E14">
        <v>0.78154999999999997</v>
      </c>
      <c r="F14">
        <v>0.82184999999999997</v>
      </c>
      <c r="G14">
        <v>0.91925000000000001</v>
      </c>
      <c r="H14">
        <v>0.72375</v>
      </c>
      <c r="I14">
        <v>0.53585000000000005</v>
      </c>
      <c r="J14">
        <v>0.66564999999999996</v>
      </c>
      <c r="K14">
        <v>0.56435000000000002</v>
      </c>
      <c r="L14">
        <v>-1.0499999999999999E-3</v>
      </c>
      <c r="M14">
        <v>0.17135</v>
      </c>
    </row>
    <row r="15" spans="1:22">
      <c r="B15">
        <v>0.11415</v>
      </c>
      <c r="C15">
        <v>0.72245000000000004</v>
      </c>
      <c r="D15">
        <v>0.69635000000000002</v>
      </c>
      <c r="E15">
        <v>0.44805</v>
      </c>
      <c r="F15">
        <v>0.66625000000000001</v>
      </c>
      <c r="G15">
        <v>0.95484999999999998</v>
      </c>
      <c r="H15">
        <v>0.42654999999999998</v>
      </c>
      <c r="I15">
        <v>0.54274999999999995</v>
      </c>
      <c r="J15">
        <v>0.61104999999999998</v>
      </c>
      <c r="K15">
        <v>0.80754999999999999</v>
      </c>
      <c r="L15">
        <v>1.4499999999999999E-3</v>
      </c>
      <c r="M15">
        <v>0.11244999999999999</v>
      </c>
    </row>
    <row r="16" spans="1:22">
      <c r="B16">
        <v>-8.4999999999999995E-4</v>
      </c>
      <c r="C16">
        <v>0.73165000000000002</v>
      </c>
      <c r="D16">
        <v>0.59284999999999999</v>
      </c>
      <c r="E16">
        <v>0.42494999999999999</v>
      </c>
      <c r="F16">
        <v>0.65085000000000004</v>
      </c>
      <c r="G16">
        <v>0.74024999999999996</v>
      </c>
      <c r="H16">
        <v>0.43725000000000003</v>
      </c>
      <c r="I16">
        <v>0.61575000000000002</v>
      </c>
      <c r="J16">
        <v>0.60304999999999997</v>
      </c>
      <c r="K16">
        <v>0.80954999999999999</v>
      </c>
      <c r="L16">
        <v>6.4999999999999997E-4</v>
      </c>
      <c r="M16">
        <v>8.4999999999999995E-4</v>
      </c>
    </row>
    <row r="18" spans="1:5">
      <c r="A18" t="s">
        <v>4</v>
      </c>
    </row>
    <row r="19" spans="1:5">
      <c r="A19" t="s">
        <v>103</v>
      </c>
      <c r="B19" t="s">
        <v>104</v>
      </c>
      <c r="C19">
        <v>0</v>
      </c>
      <c r="E19" t="s">
        <v>340</v>
      </c>
    </row>
    <row r="21" spans="1:5">
      <c r="A21" t="s">
        <v>105</v>
      </c>
    </row>
    <row r="23" spans="1:5">
      <c r="A23" t="s">
        <v>105</v>
      </c>
    </row>
    <row r="25" spans="1:5">
      <c r="A25" t="s">
        <v>4</v>
      </c>
    </row>
    <row r="26" spans="1:5">
      <c r="A26" t="s">
        <v>103</v>
      </c>
      <c r="B26" t="s">
        <v>106</v>
      </c>
      <c r="C26">
        <v>0</v>
      </c>
    </row>
    <row r="28" spans="1:5">
      <c r="A28" t="s">
        <v>105</v>
      </c>
    </row>
    <row r="30" spans="1:5">
      <c r="A30" t="s">
        <v>105</v>
      </c>
    </row>
    <row r="32" spans="1:5">
      <c r="A32" t="s">
        <v>4</v>
      </c>
    </row>
    <row r="33" spans="1:8">
      <c r="A33" t="s">
        <v>103</v>
      </c>
      <c r="B33" t="s">
        <v>107</v>
      </c>
      <c r="C33">
        <v>0</v>
      </c>
    </row>
    <row r="35" spans="1:8">
      <c r="A35" t="s">
        <v>105</v>
      </c>
    </row>
    <row r="37" spans="1:8">
      <c r="A37" t="s">
        <v>105</v>
      </c>
    </row>
    <row r="39" spans="1:8">
      <c r="A39" t="s">
        <v>4</v>
      </c>
    </row>
    <row r="40" spans="1:8">
      <c r="A40" t="s">
        <v>103</v>
      </c>
      <c r="B40" t="s">
        <v>108</v>
      </c>
      <c r="C40">
        <v>0</v>
      </c>
    </row>
    <row r="41" spans="1:8">
      <c r="A41" t="s">
        <v>109</v>
      </c>
      <c r="B41">
        <v>2</v>
      </c>
      <c r="C41">
        <v>2.0649999999999999</v>
      </c>
      <c r="D41" t="s">
        <v>112</v>
      </c>
      <c r="E41">
        <v>0.82499999999999996</v>
      </c>
      <c r="F41">
        <v>0.77300000000000002</v>
      </c>
      <c r="G41">
        <v>7.3999999999999996E-2</v>
      </c>
      <c r="H41">
        <v>9.5</v>
      </c>
    </row>
    <row r="42" spans="1:8">
      <c r="C42">
        <v>1.794</v>
      </c>
      <c r="D42" t="s">
        <v>118</v>
      </c>
      <c r="E42">
        <v>0.72099999999999997</v>
      </c>
    </row>
    <row r="43" spans="1:8">
      <c r="A43" t="s">
        <v>120</v>
      </c>
      <c r="B43">
        <v>1.5</v>
      </c>
      <c r="C43">
        <v>1.613</v>
      </c>
      <c r="D43" t="s">
        <v>123</v>
      </c>
      <c r="E43">
        <v>0.65200000000000002</v>
      </c>
      <c r="F43">
        <v>0.63500000000000001</v>
      </c>
      <c r="G43">
        <v>2.3E-2</v>
      </c>
      <c r="H43">
        <v>3.6</v>
      </c>
    </row>
    <row r="44" spans="1:8">
      <c r="C44">
        <v>1.5289999999999999</v>
      </c>
      <c r="D44" t="s">
        <v>129</v>
      </c>
      <c r="E44">
        <v>0.61899999999999999</v>
      </c>
    </row>
    <row r="45" spans="1:8">
      <c r="A45" t="s">
        <v>131</v>
      </c>
      <c r="B45">
        <v>1</v>
      </c>
      <c r="C45">
        <v>1.056</v>
      </c>
      <c r="D45" t="s">
        <v>134</v>
      </c>
      <c r="E45">
        <v>0.437</v>
      </c>
      <c r="F45">
        <v>0.433</v>
      </c>
      <c r="G45">
        <v>6.0000000000000001E-3</v>
      </c>
      <c r="H45">
        <v>1.3</v>
      </c>
    </row>
    <row r="46" spans="1:8">
      <c r="C46">
        <v>1.0349999999999999</v>
      </c>
      <c r="D46" t="s">
        <v>140</v>
      </c>
      <c r="E46">
        <v>0.42899999999999999</v>
      </c>
    </row>
    <row r="47" spans="1:8">
      <c r="A47" t="s">
        <v>142</v>
      </c>
      <c r="B47">
        <v>0.75</v>
      </c>
      <c r="C47">
        <v>0.76900000000000002</v>
      </c>
      <c r="D47" t="s">
        <v>145</v>
      </c>
      <c r="E47">
        <v>0.32700000000000001</v>
      </c>
      <c r="F47">
        <v>0.32100000000000001</v>
      </c>
      <c r="G47">
        <v>8.9999999999999993E-3</v>
      </c>
      <c r="H47">
        <v>2.9</v>
      </c>
    </row>
    <row r="48" spans="1:8">
      <c r="C48">
        <v>0.73499999999999999</v>
      </c>
      <c r="D48" t="s">
        <v>151</v>
      </c>
      <c r="E48">
        <v>0.314</v>
      </c>
    </row>
    <row r="49" spans="1:26">
      <c r="A49" t="s">
        <v>153</v>
      </c>
      <c r="B49">
        <v>0.5</v>
      </c>
      <c r="C49">
        <v>0.48699999999999999</v>
      </c>
      <c r="D49" t="s">
        <v>156</v>
      </c>
      <c r="E49">
        <v>0.219</v>
      </c>
      <c r="F49">
        <v>0.22800000000000001</v>
      </c>
      <c r="G49">
        <v>1.2E-2</v>
      </c>
      <c r="H49">
        <v>5.4</v>
      </c>
    </row>
    <row r="50" spans="1:26">
      <c r="C50">
        <v>0.53300000000000003</v>
      </c>
      <c r="D50" t="s">
        <v>162</v>
      </c>
      <c r="E50">
        <v>0.23599999999999999</v>
      </c>
    </row>
    <row r="51" spans="1:26">
      <c r="A51" t="s">
        <v>164</v>
      </c>
      <c r="B51">
        <v>0.375</v>
      </c>
      <c r="C51">
        <v>0.34899999999999998</v>
      </c>
      <c r="D51" t="s">
        <v>167</v>
      </c>
      <c r="E51">
        <v>0.16600000000000001</v>
      </c>
      <c r="F51">
        <v>0.16900000000000001</v>
      </c>
      <c r="G51">
        <v>4.0000000000000001E-3</v>
      </c>
      <c r="H51">
        <v>2.2999999999999998</v>
      </c>
    </row>
    <row r="52" spans="1:26">
      <c r="C52">
        <v>0.36299999999999999</v>
      </c>
      <c r="D52" t="s">
        <v>173</v>
      </c>
      <c r="E52">
        <v>0.17100000000000001</v>
      </c>
      <c r="J52" s="35" t="s">
        <v>374</v>
      </c>
      <c r="K52" t="s">
        <v>412</v>
      </c>
      <c r="M52" s="1" t="s">
        <v>376</v>
      </c>
      <c r="P52" s="36" t="s">
        <v>105</v>
      </c>
    </row>
    <row r="53" spans="1:26" ht="16" thickBot="1">
      <c r="A53" t="s">
        <v>175</v>
      </c>
      <c r="B53">
        <v>0.25</v>
      </c>
      <c r="C53">
        <v>0.214</v>
      </c>
      <c r="D53" t="s">
        <v>178</v>
      </c>
      <c r="E53">
        <v>0.114</v>
      </c>
      <c r="F53">
        <v>0.113</v>
      </c>
      <c r="G53">
        <v>1E-3</v>
      </c>
      <c r="H53">
        <v>1.1000000000000001</v>
      </c>
      <c r="J53" s="35"/>
      <c r="M53" s="37"/>
      <c r="P53" s="1" t="s">
        <v>105</v>
      </c>
      <c r="Y53" s="22" t="s">
        <v>343</v>
      </c>
      <c r="Z53" s="22" t="s">
        <v>344</v>
      </c>
    </row>
    <row r="54" spans="1:26">
      <c r="C54">
        <v>0.21</v>
      </c>
      <c r="D54" t="s">
        <v>184</v>
      </c>
      <c r="E54">
        <v>0.112</v>
      </c>
      <c r="K54" s="38">
        <v>1</v>
      </c>
      <c r="L54" s="38">
        <v>2</v>
      </c>
      <c r="M54" s="38">
        <v>3</v>
      </c>
      <c r="N54" s="38">
        <v>4</v>
      </c>
      <c r="O54" s="38">
        <v>5</v>
      </c>
      <c r="P54" s="38">
        <v>6</v>
      </c>
      <c r="Q54" s="38">
        <v>7</v>
      </c>
      <c r="R54" s="38">
        <v>8</v>
      </c>
      <c r="S54" s="38">
        <v>9</v>
      </c>
      <c r="T54" s="38">
        <v>10</v>
      </c>
      <c r="U54" s="38">
        <v>11</v>
      </c>
      <c r="V54" s="38">
        <v>12</v>
      </c>
      <c r="Y54" s="23" t="s">
        <v>345</v>
      </c>
      <c r="Z54" s="24" t="s">
        <v>346</v>
      </c>
    </row>
    <row r="55" spans="1:26">
      <c r="A55" t="s">
        <v>341</v>
      </c>
      <c r="J55" s="38" t="s">
        <v>377</v>
      </c>
      <c r="K55" s="39">
        <v>2</v>
      </c>
      <c r="L55" s="40" t="s">
        <v>345</v>
      </c>
      <c r="M55" s="40" t="s">
        <v>356</v>
      </c>
      <c r="N55" s="40" t="s">
        <v>367</v>
      </c>
      <c r="O55" s="41" t="s">
        <v>345</v>
      </c>
      <c r="P55" s="41" t="s">
        <v>356</v>
      </c>
      <c r="Q55" s="41" t="s">
        <v>367</v>
      </c>
      <c r="R55" s="42" t="s">
        <v>345</v>
      </c>
      <c r="S55" s="42" t="s">
        <v>356</v>
      </c>
      <c r="T55" s="42" t="s">
        <v>367</v>
      </c>
      <c r="U55" s="43"/>
      <c r="V55" s="39">
        <v>2</v>
      </c>
      <c r="Y55" s="25" t="s">
        <v>347</v>
      </c>
      <c r="Z55" s="26" t="s">
        <v>348</v>
      </c>
    </row>
    <row r="56" spans="1:26">
      <c r="A56">
        <v>0.113</v>
      </c>
      <c r="J56" s="38" t="s">
        <v>378</v>
      </c>
      <c r="K56" s="39">
        <v>1.5</v>
      </c>
      <c r="L56" s="40" t="s">
        <v>347</v>
      </c>
      <c r="M56" s="40" t="s">
        <v>358</v>
      </c>
      <c r="N56" s="40" t="s">
        <v>368</v>
      </c>
      <c r="O56" s="41" t="s">
        <v>347</v>
      </c>
      <c r="P56" s="41" t="s">
        <v>358</v>
      </c>
      <c r="Q56" s="41" t="s">
        <v>368</v>
      </c>
      <c r="R56" s="42" t="s">
        <v>347</v>
      </c>
      <c r="S56" s="42" t="s">
        <v>358</v>
      </c>
      <c r="T56" s="42" t="s">
        <v>368</v>
      </c>
      <c r="U56" s="43"/>
      <c r="V56" s="39">
        <v>1.5</v>
      </c>
      <c r="Y56" s="27" t="s">
        <v>349</v>
      </c>
      <c r="Z56" s="26" t="s">
        <v>348</v>
      </c>
    </row>
    <row r="57" spans="1:26">
      <c r="A57" t="s">
        <v>342</v>
      </c>
      <c r="J57" s="38" t="s">
        <v>379</v>
      </c>
      <c r="K57" s="39">
        <v>1</v>
      </c>
      <c r="L57" s="40" t="s">
        <v>349</v>
      </c>
      <c r="M57" s="40" t="s">
        <v>359</v>
      </c>
      <c r="N57" s="40" t="s">
        <v>369</v>
      </c>
      <c r="O57" s="41" t="s">
        <v>349</v>
      </c>
      <c r="P57" s="41" t="s">
        <v>359</v>
      </c>
      <c r="Q57" s="41" t="s">
        <v>369</v>
      </c>
      <c r="R57" s="42" t="s">
        <v>349</v>
      </c>
      <c r="S57" s="42" t="s">
        <v>359</v>
      </c>
      <c r="T57" s="42" t="s">
        <v>369</v>
      </c>
      <c r="U57" s="43"/>
      <c r="V57" s="39">
        <v>1</v>
      </c>
      <c r="Y57" s="27" t="s">
        <v>350</v>
      </c>
      <c r="Z57" s="28" t="s">
        <v>346</v>
      </c>
    </row>
    <row r="58" spans="1:26">
      <c r="A58">
        <v>0.77300000000000002</v>
      </c>
      <c r="J58" s="38" t="s">
        <v>380</v>
      </c>
      <c r="K58" s="39">
        <v>0.75</v>
      </c>
      <c r="L58" s="40" t="s">
        <v>350</v>
      </c>
      <c r="M58" s="40" t="s">
        <v>360</v>
      </c>
      <c r="N58" s="40" t="s">
        <v>370</v>
      </c>
      <c r="O58" s="41" t="s">
        <v>350</v>
      </c>
      <c r="P58" s="41" t="s">
        <v>360</v>
      </c>
      <c r="Q58" s="41" t="s">
        <v>370</v>
      </c>
      <c r="R58" s="42" t="s">
        <v>350</v>
      </c>
      <c r="S58" s="42" t="s">
        <v>360</v>
      </c>
      <c r="T58" s="42" t="s">
        <v>370</v>
      </c>
      <c r="U58" s="43"/>
      <c r="V58" s="39">
        <v>0.75</v>
      </c>
      <c r="Y58" s="25" t="s">
        <v>351</v>
      </c>
      <c r="Z58" s="28" t="s">
        <v>346</v>
      </c>
    </row>
    <row r="59" spans="1:26">
      <c r="J59" s="38" t="s">
        <v>381</v>
      </c>
      <c r="K59" s="39">
        <v>0.5</v>
      </c>
      <c r="L59" s="40" t="s">
        <v>351</v>
      </c>
      <c r="M59" s="40" t="s">
        <v>361</v>
      </c>
      <c r="N59" s="40" t="s">
        <v>372</v>
      </c>
      <c r="O59" s="41" t="s">
        <v>351</v>
      </c>
      <c r="P59" s="41" t="s">
        <v>361</v>
      </c>
      <c r="Q59" s="41" t="s">
        <v>372</v>
      </c>
      <c r="R59" s="42" t="s">
        <v>351</v>
      </c>
      <c r="S59" s="42" t="s">
        <v>361</v>
      </c>
      <c r="T59" s="42" t="s">
        <v>372</v>
      </c>
      <c r="U59" s="44"/>
      <c r="V59" s="39">
        <v>0.5</v>
      </c>
      <c r="Y59" s="25" t="s">
        <v>352</v>
      </c>
      <c r="Z59" s="29" t="s">
        <v>353</v>
      </c>
    </row>
    <row r="60" spans="1:26">
      <c r="A60" t="s">
        <v>4</v>
      </c>
      <c r="J60" s="38" t="s">
        <v>382</v>
      </c>
      <c r="K60" s="39">
        <v>0.375</v>
      </c>
      <c r="L60" s="40" t="s">
        <v>352</v>
      </c>
      <c r="M60" s="40" t="s">
        <v>362</v>
      </c>
      <c r="N60" s="40" t="s">
        <v>373</v>
      </c>
      <c r="O60" s="41" t="s">
        <v>352</v>
      </c>
      <c r="P60" s="41" t="s">
        <v>362</v>
      </c>
      <c r="Q60" s="41" t="s">
        <v>373</v>
      </c>
      <c r="R60" s="42" t="s">
        <v>352</v>
      </c>
      <c r="S60" s="42" t="s">
        <v>362</v>
      </c>
      <c r="T60" s="42" t="s">
        <v>373</v>
      </c>
      <c r="U60" s="44"/>
      <c r="V60" s="39">
        <v>0.375</v>
      </c>
      <c r="Y60" s="27" t="s">
        <v>354</v>
      </c>
      <c r="Z60" s="29" t="s">
        <v>353</v>
      </c>
    </row>
    <row r="61" spans="1:26">
      <c r="A61" t="s">
        <v>103</v>
      </c>
      <c r="B61" t="s">
        <v>185</v>
      </c>
      <c r="C61">
        <v>0</v>
      </c>
      <c r="J61" s="38" t="s">
        <v>383</v>
      </c>
      <c r="K61" s="39">
        <v>0.25</v>
      </c>
      <c r="L61" s="40" t="s">
        <v>354</v>
      </c>
      <c r="M61" s="40" t="s">
        <v>364</v>
      </c>
      <c r="N61" s="44" t="s">
        <v>384</v>
      </c>
      <c r="O61" s="41" t="s">
        <v>354</v>
      </c>
      <c r="P61" s="41" t="s">
        <v>364</v>
      </c>
      <c r="Q61" s="45" t="s">
        <v>385</v>
      </c>
      <c r="R61" s="42" t="s">
        <v>354</v>
      </c>
      <c r="S61" s="42" t="s">
        <v>364</v>
      </c>
      <c r="T61" s="44" t="s">
        <v>386</v>
      </c>
      <c r="U61" s="44"/>
      <c r="V61" s="39">
        <v>0.25</v>
      </c>
      <c r="Y61" s="27" t="s">
        <v>355</v>
      </c>
      <c r="Z61" s="29" t="s">
        <v>353</v>
      </c>
    </row>
    <row r="62" spans="1:26" ht="16" thickBot="1">
      <c r="J62" s="38" t="s">
        <v>387</v>
      </c>
      <c r="K62" s="39">
        <v>0</v>
      </c>
      <c r="L62" s="46" t="s">
        <v>355</v>
      </c>
      <c r="M62" s="46" t="s">
        <v>366</v>
      </c>
      <c r="N62" s="44" t="s">
        <v>384</v>
      </c>
      <c r="O62" s="47" t="s">
        <v>355</v>
      </c>
      <c r="P62" s="47" t="s">
        <v>366</v>
      </c>
      <c r="Q62" s="45" t="s">
        <v>385</v>
      </c>
      <c r="R62" s="48" t="s">
        <v>355</v>
      </c>
      <c r="S62" s="48" t="s">
        <v>366</v>
      </c>
      <c r="T62" s="44" t="s">
        <v>386</v>
      </c>
      <c r="U62" s="49"/>
      <c r="V62" s="39">
        <v>0</v>
      </c>
      <c r="Y62" s="25" t="s">
        <v>356</v>
      </c>
      <c r="Z62" s="30" t="s">
        <v>357</v>
      </c>
    </row>
    <row r="63" spans="1:26" ht="16" thickBot="1">
      <c r="A63" t="s">
        <v>105</v>
      </c>
      <c r="K63" s="50" t="s">
        <v>105</v>
      </c>
      <c r="L63" s="210" t="s">
        <v>388</v>
      </c>
      <c r="M63" s="211"/>
      <c r="N63" s="212"/>
      <c r="O63" s="210" t="s">
        <v>389</v>
      </c>
      <c r="P63" s="211"/>
      <c r="Q63" s="212"/>
      <c r="R63" s="210" t="s">
        <v>390</v>
      </c>
      <c r="S63" s="211"/>
      <c r="T63" s="212"/>
      <c r="V63" s="51"/>
      <c r="Y63" s="25" t="s">
        <v>358</v>
      </c>
      <c r="Z63" s="30" t="s">
        <v>357</v>
      </c>
    </row>
    <row r="64" spans="1:26">
      <c r="Y64" s="27" t="s">
        <v>359</v>
      </c>
      <c r="Z64" s="26" t="s">
        <v>348</v>
      </c>
    </row>
    <row r="65" spans="1:26" ht="16" thickBot="1">
      <c r="A65" t="s">
        <v>4</v>
      </c>
      <c r="M65" s="213" t="s">
        <v>324</v>
      </c>
      <c r="N65" s="213"/>
      <c r="O65" s="213"/>
      <c r="R65" s="214" t="s">
        <v>325</v>
      </c>
      <c r="S65" s="214"/>
      <c r="T65" s="214"/>
      <c r="U65" s="214"/>
      <c r="V65" s="1" t="s">
        <v>417</v>
      </c>
      <c r="W65" s="1" t="s">
        <v>327</v>
      </c>
      <c r="Y65" s="27" t="s">
        <v>360</v>
      </c>
      <c r="Z65" s="30" t="s">
        <v>357</v>
      </c>
    </row>
    <row r="66" spans="1:26" ht="16" thickBot="1">
      <c r="A66" t="s">
        <v>395</v>
      </c>
      <c r="B66" t="s">
        <v>394</v>
      </c>
      <c r="C66" t="s">
        <v>402</v>
      </c>
      <c r="D66" t="s">
        <v>185</v>
      </c>
      <c r="E66" s="1" t="s">
        <v>323</v>
      </c>
      <c r="G66" s="1" t="s">
        <v>324</v>
      </c>
      <c r="H66" s="1" t="s">
        <v>325</v>
      </c>
      <c r="I66" s="1" t="s">
        <v>105</v>
      </c>
      <c r="J66" s="1" t="s">
        <v>105</v>
      </c>
      <c r="K66" s="1" t="s">
        <v>329</v>
      </c>
      <c r="L66" s="24" t="s">
        <v>346</v>
      </c>
      <c r="M66" s="60">
        <v>1.659</v>
      </c>
      <c r="N66" s="60">
        <v>1.948</v>
      </c>
      <c r="O66" s="60">
        <v>1.9039999999999999</v>
      </c>
      <c r="P66" s="60"/>
      <c r="R66" s="60">
        <f>M66*5.5</f>
        <v>9.1244999999999994</v>
      </c>
      <c r="S66" s="60">
        <f>N66*5.5</f>
        <v>10.714</v>
      </c>
      <c r="T66" s="60">
        <f>O66*5.5</f>
        <v>10.472</v>
      </c>
      <c r="U66" s="60"/>
      <c r="V66">
        <f t="shared" ref="V66:V72" si="0">AVERAGE(R66:T66)</f>
        <v>10.103499999999999</v>
      </c>
      <c r="W66">
        <f t="shared" ref="W66:W72" si="1">_xlfn.STDEV.P(R66:T66)</f>
        <v>0.69927188322330469</v>
      </c>
      <c r="Y66" s="31" t="s">
        <v>361</v>
      </c>
      <c r="Z66" s="32" t="s">
        <v>348</v>
      </c>
    </row>
    <row r="67" spans="1:26">
      <c r="A67" s="40" t="s">
        <v>345</v>
      </c>
      <c r="B67" s="24" t="s">
        <v>346</v>
      </c>
      <c r="C67">
        <v>0</v>
      </c>
      <c r="D67" t="s">
        <v>187</v>
      </c>
      <c r="E67">
        <v>0.66900000000000004</v>
      </c>
      <c r="G67">
        <v>1.659</v>
      </c>
      <c r="H67">
        <f>G67*5.5</f>
        <v>9.1244999999999994</v>
      </c>
      <c r="L67" s="26" t="s">
        <v>396</v>
      </c>
      <c r="M67" s="60">
        <v>0.93799999999999994</v>
      </c>
      <c r="N67" s="60">
        <v>0.92900000000000005</v>
      </c>
      <c r="O67" s="60">
        <v>0.89700000000000002</v>
      </c>
      <c r="P67" s="60">
        <v>0.96199999999999997</v>
      </c>
      <c r="R67" s="60">
        <f t="shared" ref="R67:U72" si="2">M67*5.5</f>
        <v>5.1589999999999998</v>
      </c>
      <c r="S67" s="60">
        <f t="shared" si="2"/>
        <v>5.1095000000000006</v>
      </c>
      <c r="T67" s="60">
        <f t="shared" si="2"/>
        <v>4.9335000000000004</v>
      </c>
      <c r="U67" s="60">
        <f t="shared" si="2"/>
        <v>5.2909999999999995</v>
      </c>
      <c r="V67">
        <f t="shared" si="0"/>
        <v>5.067333333333333</v>
      </c>
      <c r="W67">
        <f t="shared" si="1"/>
        <v>9.6768050282908566E-2</v>
      </c>
      <c r="Y67" s="23" t="s">
        <v>362</v>
      </c>
      <c r="Z67" s="33" t="s">
        <v>363</v>
      </c>
    </row>
    <row r="68" spans="1:26">
      <c r="A68" s="40" t="s">
        <v>347</v>
      </c>
      <c r="B68" s="26" t="s">
        <v>396</v>
      </c>
      <c r="C68">
        <v>0</v>
      </c>
      <c r="D68" t="s">
        <v>189</v>
      </c>
      <c r="E68">
        <v>0.39200000000000002</v>
      </c>
      <c r="G68">
        <v>0.93799999999999994</v>
      </c>
      <c r="H68">
        <f t="shared" ref="H68:H131" si="3">G68*5.5</f>
        <v>5.1589999999999998</v>
      </c>
      <c r="L68" s="29" t="s">
        <v>401</v>
      </c>
      <c r="M68" s="60">
        <v>1.887</v>
      </c>
      <c r="N68" s="60">
        <v>1.798</v>
      </c>
      <c r="O68" s="60">
        <v>1.8220000000000001</v>
      </c>
      <c r="P68" s="60"/>
      <c r="R68" s="60">
        <f t="shared" si="2"/>
        <v>10.378500000000001</v>
      </c>
      <c r="S68" s="60">
        <f t="shared" si="2"/>
        <v>9.8889999999999993</v>
      </c>
      <c r="T68" s="60">
        <f t="shared" si="2"/>
        <v>10.021000000000001</v>
      </c>
      <c r="U68" s="60"/>
      <c r="V68" s="97">
        <f t="shared" si="0"/>
        <v>10.096166666666667</v>
      </c>
      <c r="W68" s="97">
        <f t="shared" si="1"/>
        <v>0.20678504674070544</v>
      </c>
      <c r="Y68" s="27" t="s">
        <v>364</v>
      </c>
      <c r="Z68" s="26" t="s">
        <v>365</v>
      </c>
    </row>
    <row r="69" spans="1:26" ht="16" thickBot="1">
      <c r="A69" s="40" t="s">
        <v>349</v>
      </c>
      <c r="B69" s="26" t="s">
        <v>396</v>
      </c>
      <c r="C69">
        <v>0</v>
      </c>
      <c r="D69" t="s">
        <v>190</v>
      </c>
      <c r="E69">
        <v>0.38900000000000001</v>
      </c>
      <c r="G69">
        <v>0.92900000000000005</v>
      </c>
      <c r="H69">
        <f t="shared" si="3"/>
        <v>5.1095000000000006</v>
      </c>
      <c r="L69" s="30" t="s">
        <v>397</v>
      </c>
      <c r="M69" s="60">
        <v>1.651</v>
      </c>
      <c r="N69" s="60">
        <v>1.889</v>
      </c>
      <c r="O69" s="60">
        <v>1.913</v>
      </c>
      <c r="P69" s="60"/>
      <c r="R69" s="60">
        <f t="shared" si="2"/>
        <v>9.0805000000000007</v>
      </c>
      <c r="S69" s="60">
        <f t="shared" si="2"/>
        <v>10.3895</v>
      </c>
      <c r="T69" s="60">
        <f t="shared" si="2"/>
        <v>10.5215</v>
      </c>
      <c r="U69" s="60"/>
      <c r="V69" s="99">
        <f t="shared" si="0"/>
        <v>9.9971666666666668</v>
      </c>
      <c r="W69" s="99">
        <f t="shared" si="1"/>
        <v>0.65041747277336293</v>
      </c>
      <c r="Y69" s="27" t="s">
        <v>366</v>
      </c>
      <c r="Z69" s="26" t="s">
        <v>365</v>
      </c>
    </row>
    <row r="70" spans="1:26">
      <c r="A70" s="40" t="s">
        <v>350</v>
      </c>
      <c r="B70" s="24" t="s">
        <v>346</v>
      </c>
      <c r="C70">
        <v>0</v>
      </c>
      <c r="D70" t="s">
        <v>192</v>
      </c>
      <c r="E70">
        <v>0.78</v>
      </c>
      <c r="F70" t="s">
        <v>287</v>
      </c>
      <c r="G70">
        <v>1.948</v>
      </c>
      <c r="H70">
        <f t="shared" si="3"/>
        <v>10.714</v>
      </c>
      <c r="L70" s="26" t="s">
        <v>398</v>
      </c>
      <c r="M70" s="60">
        <v>1.8029999999999999</v>
      </c>
      <c r="N70" s="60">
        <v>1.73</v>
      </c>
      <c r="O70" s="60">
        <v>1.4610000000000001</v>
      </c>
      <c r="P70" s="60"/>
      <c r="R70" s="60">
        <f t="shared" si="2"/>
        <v>9.9164999999999992</v>
      </c>
      <c r="S70" s="60">
        <f t="shared" si="2"/>
        <v>9.5150000000000006</v>
      </c>
      <c r="T70" s="60">
        <f t="shared" si="2"/>
        <v>8.0355000000000008</v>
      </c>
      <c r="U70" s="60"/>
      <c r="V70">
        <f t="shared" si="0"/>
        <v>9.1556666666666668</v>
      </c>
      <c r="W70">
        <f t="shared" si="1"/>
        <v>0.80885951946071655</v>
      </c>
      <c r="Y70" s="25" t="s">
        <v>367</v>
      </c>
      <c r="Z70" s="26" t="s">
        <v>365</v>
      </c>
    </row>
    <row r="71" spans="1:26">
      <c r="A71" s="40" t="s">
        <v>356</v>
      </c>
      <c r="B71" s="30" t="s">
        <v>397</v>
      </c>
      <c r="C71">
        <v>0</v>
      </c>
      <c r="D71" t="s">
        <v>193</v>
      </c>
      <c r="E71">
        <v>0.66600000000000004</v>
      </c>
      <c r="G71">
        <v>1.651</v>
      </c>
      <c r="H71">
        <f t="shared" si="3"/>
        <v>9.0805000000000007</v>
      </c>
      <c r="L71" s="29" t="s">
        <v>399</v>
      </c>
      <c r="M71" s="60">
        <v>1.8640000000000001</v>
      </c>
      <c r="N71" s="60">
        <v>1.847</v>
      </c>
      <c r="O71" s="60">
        <v>1.8640000000000001</v>
      </c>
      <c r="P71" s="60"/>
      <c r="R71" s="60">
        <f t="shared" si="2"/>
        <v>10.252000000000001</v>
      </c>
      <c r="S71" s="60">
        <f t="shared" si="2"/>
        <v>10.1585</v>
      </c>
      <c r="T71" s="60">
        <f t="shared" si="2"/>
        <v>10.252000000000001</v>
      </c>
      <c r="U71" s="60"/>
      <c r="V71" s="98">
        <f t="shared" si="0"/>
        <v>10.220833333333333</v>
      </c>
      <c r="W71" s="98">
        <f t="shared" si="1"/>
        <v>4.4076322693961736E-2</v>
      </c>
      <c r="Y71" s="25" t="s">
        <v>368</v>
      </c>
      <c r="Z71" s="29" t="s">
        <v>363</v>
      </c>
    </row>
    <row r="72" spans="1:26">
      <c r="A72" s="40" t="s">
        <v>358</v>
      </c>
      <c r="B72" s="30" t="s">
        <v>397</v>
      </c>
      <c r="C72">
        <v>0</v>
      </c>
      <c r="D72" t="s">
        <v>195</v>
      </c>
      <c r="E72">
        <v>0.75700000000000001</v>
      </c>
      <c r="G72">
        <v>1.889</v>
      </c>
      <c r="H72">
        <f t="shared" si="3"/>
        <v>10.3895</v>
      </c>
      <c r="L72" s="30" t="s">
        <v>400</v>
      </c>
      <c r="M72" s="60">
        <v>1.827</v>
      </c>
      <c r="N72" s="60">
        <v>2.3119999999999998</v>
      </c>
      <c r="O72" s="60">
        <v>1.952</v>
      </c>
      <c r="P72" s="60"/>
      <c r="R72" s="60">
        <f t="shared" si="2"/>
        <v>10.048500000000001</v>
      </c>
      <c r="S72" s="60">
        <f t="shared" si="2"/>
        <v>12.715999999999999</v>
      </c>
      <c r="T72" s="60">
        <f t="shared" si="2"/>
        <v>10.736000000000001</v>
      </c>
      <c r="U72" s="60"/>
      <c r="V72" s="100">
        <f t="shared" si="0"/>
        <v>11.166833333333335</v>
      </c>
      <c r="W72" s="100">
        <f t="shared" si="1"/>
        <v>1.1308115325827841</v>
      </c>
      <c r="Y72" s="27" t="s">
        <v>369</v>
      </c>
      <c r="Z72" s="29" t="s">
        <v>363</v>
      </c>
    </row>
    <row r="73" spans="1:26">
      <c r="A73" s="40" t="s">
        <v>359</v>
      </c>
      <c r="B73" s="26" t="s">
        <v>396</v>
      </c>
      <c r="C73">
        <v>0</v>
      </c>
      <c r="D73" t="s">
        <v>197</v>
      </c>
      <c r="E73">
        <v>0.40100000000000002</v>
      </c>
      <c r="G73">
        <v>0.96199999999999997</v>
      </c>
      <c r="H73">
        <f t="shared" si="3"/>
        <v>5.2909999999999995</v>
      </c>
      <c r="Y73" s="27" t="s">
        <v>370</v>
      </c>
      <c r="Z73" s="30" t="s">
        <v>371</v>
      </c>
    </row>
    <row r="74" spans="1:26">
      <c r="A74" s="40" t="s">
        <v>360</v>
      </c>
      <c r="B74" s="30" t="s">
        <v>397</v>
      </c>
      <c r="C74">
        <v>0</v>
      </c>
      <c r="D74" t="s">
        <v>199</v>
      </c>
      <c r="E74">
        <v>0.76600000000000001</v>
      </c>
      <c r="G74">
        <v>1.913</v>
      </c>
      <c r="H74">
        <f t="shared" si="3"/>
        <v>10.5215</v>
      </c>
      <c r="K74" s="1" t="s">
        <v>403</v>
      </c>
      <c r="L74" s="28" t="s">
        <v>346</v>
      </c>
      <c r="M74" s="60">
        <v>1.629</v>
      </c>
      <c r="N74" s="60">
        <v>1.851</v>
      </c>
      <c r="O74" s="60">
        <v>1.804</v>
      </c>
      <c r="P74" s="60"/>
      <c r="R74" s="60">
        <f>M74*5.5</f>
        <v>8.9595000000000002</v>
      </c>
      <c r="S74" s="60">
        <f>N74*5.5</f>
        <v>10.1805</v>
      </c>
      <c r="T74" s="60">
        <f>O74*5.5</f>
        <v>9.9220000000000006</v>
      </c>
      <c r="U74" s="60"/>
      <c r="V74">
        <f t="shared" ref="V74:V80" si="4">AVERAGE(R74:T74)</f>
        <v>9.6873333333333331</v>
      </c>
      <c r="W74">
        <f t="shared" ref="W74:W80" si="5">_xlfn.STDEV.P(R74:T74)</f>
        <v>0.52536437091053512</v>
      </c>
      <c r="Y74" s="25" t="s">
        <v>372</v>
      </c>
      <c r="Z74" s="30" t="s">
        <v>371</v>
      </c>
    </row>
    <row r="75" spans="1:26" ht="16" thickBot="1">
      <c r="A75" s="40" t="s">
        <v>367</v>
      </c>
      <c r="B75" s="26" t="s">
        <v>398</v>
      </c>
      <c r="C75">
        <v>0</v>
      </c>
      <c r="D75" t="s">
        <v>202</v>
      </c>
      <c r="E75">
        <v>0.72399999999999998</v>
      </c>
      <c r="G75">
        <v>1.8029999999999999</v>
      </c>
      <c r="H75">
        <f t="shared" si="3"/>
        <v>9.9164999999999992</v>
      </c>
      <c r="L75" s="26" t="s">
        <v>396</v>
      </c>
      <c r="M75" s="60">
        <v>0.97799999999999998</v>
      </c>
      <c r="N75" s="60">
        <v>0.89</v>
      </c>
      <c r="O75" s="60">
        <v>1.0009999999999999</v>
      </c>
      <c r="P75" s="60">
        <v>1.1739999999999999</v>
      </c>
      <c r="R75" s="60">
        <f t="shared" ref="R75:R80" si="6">M75*5.5</f>
        <v>5.3789999999999996</v>
      </c>
      <c r="S75" s="60">
        <f t="shared" ref="S75:S80" si="7">N75*5.5</f>
        <v>4.8950000000000005</v>
      </c>
      <c r="T75" s="60">
        <f t="shared" ref="T75:T80" si="8">O75*5.5</f>
        <v>5.5054999999999996</v>
      </c>
      <c r="U75" s="60">
        <f t="shared" ref="U75" si="9">P75*5.5</f>
        <v>6.4569999999999999</v>
      </c>
      <c r="V75">
        <f t="shared" si="4"/>
        <v>5.2598333333333338</v>
      </c>
      <c r="W75">
        <f t="shared" si="5"/>
        <v>0.26309451195762718</v>
      </c>
      <c r="Y75" s="31" t="s">
        <v>373</v>
      </c>
      <c r="Z75" s="34" t="s">
        <v>371</v>
      </c>
    </row>
    <row r="76" spans="1:26">
      <c r="A76" s="40" t="s">
        <v>368</v>
      </c>
      <c r="B76" s="29" t="s">
        <v>399</v>
      </c>
      <c r="C76">
        <v>0</v>
      </c>
      <c r="D76" t="s">
        <v>203</v>
      </c>
      <c r="E76">
        <v>0.748</v>
      </c>
      <c r="G76">
        <v>1.8640000000000001</v>
      </c>
      <c r="H76">
        <f t="shared" si="3"/>
        <v>10.252000000000001</v>
      </c>
      <c r="L76" s="29" t="s">
        <v>401</v>
      </c>
      <c r="M76" s="60">
        <v>1.887</v>
      </c>
      <c r="N76" s="60">
        <v>1.798</v>
      </c>
      <c r="O76" s="60">
        <v>1.8220000000000001</v>
      </c>
      <c r="P76" s="60"/>
      <c r="R76" s="60">
        <f t="shared" si="6"/>
        <v>10.378500000000001</v>
      </c>
      <c r="S76" s="60">
        <f t="shared" si="7"/>
        <v>9.8889999999999993</v>
      </c>
      <c r="T76" s="60">
        <f t="shared" si="8"/>
        <v>10.021000000000001</v>
      </c>
      <c r="U76" s="60"/>
      <c r="V76" s="97">
        <f t="shared" si="4"/>
        <v>10.096166666666667</v>
      </c>
      <c r="W76" s="97">
        <f t="shared" si="5"/>
        <v>0.20678504674070544</v>
      </c>
    </row>
    <row r="77" spans="1:26">
      <c r="A77" s="40" t="s">
        <v>369</v>
      </c>
      <c r="B77" s="29" t="s">
        <v>399</v>
      </c>
      <c r="C77">
        <v>0</v>
      </c>
      <c r="D77" t="s">
        <v>205</v>
      </c>
      <c r="E77">
        <v>0.74099999999999999</v>
      </c>
      <c r="G77">
        <v>1.847</v>
      </c>
      <c r="H77">
        <f t="shared" si="3"/>
        <v>10.1585</v>
      </c>
      <c r="L77" s="30" t="s">
        <v>397</v>
      </c>
      <c r="M77" s="60">
        <v>1.677</v>
      </c>
      <c r="N77" s="60">
        <v>1.77</v>
      </c>
      <c r="O77" s="60">
        <v>2.0619999999999998</v>
      </c>
      <c r="P77" s="60"/>
      <c r="R77" s="60">
        <f t="shared" si="6"/>
        <v>9.2234999999999996</v>
      </c>
      <c r="S77" s="60">
        <f t="shared" si="7"/>
        <v>9.7349999999999994</v>
      </c>
      <c r="T77" s="60">
        <f t="shared" si="8"/>
        <v>11.340999999999999</v>
      </c>
      <c r="U77" s="60"/>
      <c r="V77" s="99">
        <f t="shared" si="4"/>
        <v>10.099833333333335</v>
      </c>
      <c r="W77" s="99">
        <f t="shared" si="5"/>
        <v>0.9021378620932734</v>
      </c>
    </row>
    <row r="78" spans="1:26" ht="16" thickBot="1">
      <c r="A78" s="40" t="s">
        <v>370</v>
      </c>
      <c r="B78" s="34" t="s">
        <v>400</v>
      </c>
      <c r="C78" s="62">
        <v>0</v>
      </c>
      <c r="D78" s="62" t="s">
        <v>207</v>
      </c>
      <c r="E78" s="62">
        <v>0.73399999999999999</v>
      </c>
      <c r="F78" s="62"/>
      <c r="G78" s="62">
        <v>1.827</v>
      </c>
      <c r="H78" s="62">
        <f t="shared" si="3"/>
        <v>10.048500000000001</v>
      </c>
      <c r="L78" s="26" t="s">
        <v>398</v>
      </c>
      <c r="M78" s="60">
        <v>1.6240000000000001</v>
      </c>
      <c r="N78" s="60">
        <v>2.403</v>
      </c>
      <c r="O78" s="60">
        <v>1.8440000000000001</v>
      </c>
      <c r="P78" s="60"/>
      <c r="R78" s="60">
        <f t="shared" si="6"/>
        <v>8.9320000000000004</v>
      </c>
      <c r="S78" s="60">
        <f t="shared" si="7"/>
        <v>13.2165</v>
      </c>
      <c r="T78" s="60">
        <f t="shared" si="8"/>
        <v>10.142000000000001</v>
      </c>
      <c r="U78" s="60"/>
      <c r="V78">
        <f t="shared" si="4"/>
        <v>10.763500000000001</v>
      </c>
      <c r="W78">
        <f t="shared" si="5"/>
        <v>1.8035024720434019</v>
      </c>
    </row>
    <row r="79" spans="1:26">
      <c r="A79" s="41" t="s">
        <v>345</v>
      </c>
      <c r="B79" s="61" t="s">
        <v>346</v>
      </c>
      <c r="C79">
        <v>6</v>
      </c>
      <c r="D79" t="s">
        <v>210</v>
      </c>
      <c r="E79">
        <v>0.65800000000000003</v>
      </c>
      <c r="G79">
        <v>1.629</v>
      </c>
      <c r="H79">
        <f t="shared" si="3"/>
        <v>8.9595000000000002</v>
      </c>
      <c r="L79" s="29" t="s">
        <v>399</v>
      </c>
      <c r="M79" s="60">
        <v>2.206</v>
      </c>
      <c r="N79" s="60">
        <v>2.101</v>
      </c>
      <c r="O79" s="60">
        <v>2.3109999999999999</v>
      </c>
      <c r="P79" s="60"/>
      <c r="R79" s="60">
        <f t="shared" si="6"/>
        <v>12.132999999999999</v>
      </c>
      <c r="S79" s="60">
        <f t="shared" si="7"/>
        <v>11.5555</v>
      </c>
      <c r="T79" s="60">
        <f t="shared" si="8"/>
        <v>12.7105</v>
      </c>
      <c r="U79" s="60"/>
      <c r="V79" s="98">
        <f t="shared" si="4"/>
        <v>12.133000000000001</v>
      </c>
      <c r="W79" s="98">
        <f t="shared" si="5"/>
        <v>0.47152677548576155</v>
      </c>
    </row>
    <row r="80" spans="1:26">
      <c r="A80" s="41" t="s">
        <v>347</v>
      </c>
      <c r="B80" s="26" t="s">
        <v>396</v>
      </c>
      <c r="C80">
        <v>6</v>
      </c>
      <c r="D80" t="s">
        <v>212</v>
      </c>
      <c r="E80">
        <v>0.40799999999999997</v>
      </c>
      <c r="G80">
        <v>0.97799999999999998</v>
      </c>
      <c r="H80">
        <f t="shared" si="3"/>
        <v>5.3789999999999996</v>
      </c>
      <c r="L80" s="30" t="s">
        <v>400</v>
      </c>
      <c r="M80" s="60">
        <v>1.5880000000000001</v>
      </c>
      <c r="N80" s="60">
        <v>1.6639999999999999</v>
      </c>
      <c r="O80" s="60">
        <v>1.8009999999999999</v>
      </c>
      <c r="P80" s="60"/>
      <c r="R80" s="60">
        <f t="shared" si="6"/>
        <v>8.734</v>
      </c>
      <c r="S80" s="60">
        <f t="shared" si="7"/>
        <v>9.1519999999999992</v>
      </c>
      <c r="T80" s="60">
        <f t="shared" si="8"/>
        <v>9.9055</v>
      </c>
      <c r="U80" s="60"/>
      <c r="V80" s="100">
        <f t="shared" si="4"/>
        <v>9.2638333333333325</v>
      </c>
      <c r="W80" s="100">
        <f t="shared" si="5"/>
        <v>0.48475635346246088</v>
      </c>
    </row>
    <row r="81" spans="1:23" ht="16" thickBot="1">
      <c r="A81" s="41" t="s">
        <v>349</v>
      </c>
      <c r="B81" s="26" t="s">
        <v>396</v>
      </c>
      <c r="C81">
        <v>6</v>
      </c>
      <c r="D81" t="s">
        <v>214</v>
      </c>
      <c r="E81">
        <v>0.374</v>
      </c>
      <c r="G81">
        <v>0.89</v>
      </c>
      <c r="H81">
        <f t="shared" si="3"/>
        <v>4.8950000000000005</v>
      </c>
    </row>
    <row r="82" spans="1:23">
      <c r="A82" s="41" t="s">
        <v>350</v>
      </c>
      <c r="B82" s="24" t="s">
        <v>346</v>
      </c>
      <c r="C82">
        <v>6</v>
      </c>
      <c r="D82" t="s">
        <v>216</v>
      </c>
      <c r="E82">
        <v>0.74299999999999999</v>
      </c>
      <c r="G82">
        <v>1.851</v>
      </c>
      <c r="H82">
        <f t="shared" si="3"/>
        <v>10.1805</v>
      </c>
      <c r="K82" s="1" t="s">
        <v>332</v>
      </c>
      <c r="L82" s="28" t="s">
        <v>346</v>
      </c>
      <c r="M82" s="60">
        <v>1.4319999999999999</v>
      </c>
      <c r="N82" s="60">
        <v>1.4650000000000001</v>
      </c>
      <c r="O82" s="60">
        <v>1.542</v>
      </c>
      <c r="P82" s="60"/>
      <c r="R82" s="60">
        <f>M82*5.5</f>
        <v>7.8759999999999994</v>
      </c>
      <c r="S82" s="60">
        <f>N82*5.5</f>
        <v>8.057500000000001</v>
      </c>
      <c r="T82" s="60">
        <f>O82*5.5</f>
        <v>8.4809999999999999</v>
      </c>
      <c r="U82" s="60"/>
      <c r="V82">
        <f t="shared" ref="V82:V88" si="10">AVERAGE(R82:T82)</f>
        <v>8.1381666666666668</v>
      </c>
      <c r="W82">
        <f t="shared" ref="W82:W88" si="11">_xlfn.STDEV.P(R82:T82)</f>
        <v>0.25349106931452681</v>
      </c>
    </row>
    <row r="83" spans="1:23">
      <c r="A83" s="41" t="s">
        <v>356</v>
      </c>
      <c r="B83" s="30" t="s">
        <v>397</v>
      </c>
      <c r="C83">
        <v>6</v>
      </c>
      <c r="D83" t="s">
        <v>218</v>
      </c>
      <c r="E83">
        <v>0.67600000000000005</v>
      </c>
      <c r="G83">
        <v>1.677</v>
      </c>
      <c r="H83">
        <f t="shared" si="3"/>
        <v>9.2234999999999996</v>
      </c>
      <c r="L83" s="26" t="s">
        <v>396</v>
      </c>
      <c r="M83" s="60">
        <v>0.86199999999999999</v>
      </c>
      <c r="N83" s="60">
        <v>0.76200000000000001</v>
      </c>
      <c r="O83" s="60">
        <v>0.81799999999999995</v>
      </c>
      <c r="P83" s="60">
        <v>0.79800000000000004</v>
      </c>
      <c r="R83" s="60">
        <f t="shared" ref="R83:R88" si="12">M83*5.5</f>
        <v>4.7409999999999997</v>
      </c>
      <c r="S83" s="60">
        <f t="shared" ref="S83:S87" si="13">N83*5.5</f>
        <v>4.1909999999999998</v>
      </c>
      <c r="T83" s="60">
        <f t="shared" ref="T83:T88" si="14">O83*5.5</f>
        <v>4.4989999999999997</v>
      </c>
      <c r="U83" s="60">
        <f t="shared" ref="U83" si="15">P83*5.5</f>
        <v>4.3890000000000002</v>
      </c>
      <c r="V83">
        <f t="shared" si="10"/>
        <v>4.4769999999999994</v>
      </c>
      <c r="W83">
        <f t="shared" si="11"/>
        <v>0.22507480238060107</v>
      </c>
    </row>
    <row r="84" spans="1:23">
      <c r="A84" s="41" t="s">
        <v>358</v>
      </c>
      <c r="B84" s="30" t="s">
        <v>397</v>
      </c>
      <c r="C84">
        <v>6</v>
      </c>
      <c r="D84" t="s">
        <v>220</v>
      </c>
      <c r="E84">
        <v>0.71199999999999997</v>
      </c>
      <c r="G84">
        <v>1.77</v>
      </c>
      <c r="H84">
        <f t="shared" si="3"/>
        <v>9.7349999999999994</v>
      </c>
      <c r="L84" s="29" t="s">
        <v>401</v>
      </c>
      <c r="M84" s="60">
        <v>1.3120000000000001</v>
      </c>
      <c r="N84" s="60">
        <v>1.33</v>
      </c>
      <c r="O84" s="60">
        <v>1.52</v>
      </c>
      <c r="P84" s="60"/>
      <c r="R84" s="60">
        <f t="shared" si="12"/>
        <v>7.2160000000000002</v>
      </c>
      <c r="S84" s="60">
        <f t="shared" si="13"/>
        <v>7.3150000000000004</v>
      </c>
      <c r="T84" s="60">
        <f t="shared" si="14"/>
        <v>8.36</v>
      </c>
      <c r="U84" s="60"/>
      <c r="V84" s="97">
        <f t="shared" si="10"/>
        <v>7.6303333333333327</v>
      </c>
      <c r="W84" s="97">
        <f t="shared" si="11"/>
        <v>0.51753282236223608</v>
      </c>
    </row>
    <row r="85" spans="1:23">
      <c r="A85" s="41" t="s">
        <v>359</v>
      </c>
      <c r="B85" s="26" t="s">
        <v>396</v>
      </c>
      <c r="C85">
        <v>6</v>
      </c>
      <c r="D85" t="s">
        <v>222</v>
      </c>
      <c r="E85">
        <v>0.41599999999999998</v>
      </c>
      <c r="G85">
        <v>1.0009999999999999</v>
      </c>
      <c r="H85">
        <f t="shared" si="3"/>
        <v>5.5054999999999996</v>
      </c>
      <c r="L85" s="30" t="s">
        <v>397</v>
      </c>
      <c r="M85" s="60">
        <v>1.327</v>
      </c>
      <c r="N85" s="60">
        <v>1.464</v>
      </c>
      <c r="O85" s="60">
        <v>1.617</v>
      </c>
      <c r="P85" s="60"/>
      <c r="R85" s="60">
        <f t="shared" si="12"/>
        <v>7.2984999999999998</v>
      </c>
      <c r="S85" s="60">
        <f t="shared" si="13"/>
        <v>8.0519999999999996</v>
      </c>
      <c r="T85" s="60">
        <f t="shared" si="14"/>
        <v>8.8934999999999995</v>
      </c>
      <c r="U85" s="60"/>
      <c r="V85" s="99">
        <f t="shared" si="10"/>
        <v>8.0813333333333333</v>
      </c>
      <c r="W85" s="99">
        <f t="shared" si="11"/>
        <v>0.65148629217266629</v>
      </c>
    </row>
    <row r="86" spans="1:23">
      <c r="A86" s="41" t="s">
        <v>360</v>
      </c>
      <c r="B86" s="30" t="s">
        <v>397</v>
      </c>
      <c r="C86">
        <v>6</v>
      </c>
      <c r="D86" t="s">
        <v>224</v>
      </c>
      <c r="E86">
        <v>0.82399999999999995</v>
      </c>
      <c r="F86" t="s">
        <v>287</v>
      </c>
      <c r="G86">
        <v>2.0619999999999998</v>
      </c>
      <c r="H86">
        <f t="shared" si="3"/>
        <v>11.340999999999999</v>
      </c>
      <c r="L86" s="26" t="s">
        <v>398</v>
      </c>
      <c r="M86" s="60">
        <v>1.508</v>
      </c>
      <c r="N86" s="60">
        <v>1.4870000000000001</v>
      </c>
      <c r="O86" s="60">
        <v>1.5209999999999999</v>
      </c>
      <c r="P86" s="60"/>
      <c r="R86" s="60">
        <f t="shared" si="12"/>
        <v>8.2940000000000005</v>
      </c>
      <c r="S86" s="60">
        <f t="shared" si="13"/>
        <v>8.1784999999999997</v>
      </c>
      <c r="T86" s="60">
        <f t="shared" si="14"/>
        <v>8.365499999999999</v>
      </c>
      <c r="U86" s="60"/>
      <c r="V86">
        <f t="shared" si="10"/>
        <v>8.2793333333333337</v>
      </c>
      <c r="W86">
        <f t="shared" si="11"/>
        <v>7.70436384279857E-2</v>
      </c>
    </row>
    <row r="87" spans="1:23">
      <c r="A87" s="41" t="s">
        <v>367</v>
      </c>
      <c r="B87" s="26" t="s">
        <v>398</v>
      </c>
      <c r="C87">
        <v>6</v>
      </c>
      <c r="D87" t="s">
        <v>227</v>
      </c>
      <c r="E87">
        <v>0.65600000000000003</v>
      </c>
      <c r="G87">
        <v>1.6240000000000001</v>
      </c>
      <c r="H87">
        <f t="shared" si="3"/>
        <v>8.9320000000000004</v>
      </c>
      <c r="L87" s="29" t="s">
        <v>399</v>
      </c>
      <c r="M87" s="60">
        <v>1.65</v>
      </c>
      <c r="N87" s="60">
        <v>1.5329999999999999</v>
      </c>
      <c r="O87" s="60">
        <v>1.444</v>
      </c>
      <c r="P87" s="60"/>
      <c r="R87" s="60">
        <f t="shared" si="12"/>
        <v>9.0749999999999993</v>
      </c>
      <c r="S87" s="60">
        <f t="shared" si="13"/>
        <v>8.4314999999999998</v>
      </c>
      <c r="T87" s="60">
        <f t="shared" si="14"/>
        <v>7.9420000000000002</v>
      </c>
      <c r="U87" s="60"/>
      <c r="V87" s="98">
        <f t="shared" si="10"/>
        <v>8.4828333333333337</v>
      </c>
      <c r="W87" s="98">
        <f t="shared" si="11"/>
        <v>0.46396737193710275</v>
      </c>
    </row>
    <row r="88" spans="1:23">
      <c r="A88" s="41" t="s">
        <v>368</v>
      </c>
      <c r="B88" s="29" t="s">
        <v>399</v>
      </c>
      <c r="C88">
        <v>6</v>
      </c>
      <c r="D88" t="s">
        <v>229</v>
      </c>
      <c r="E88">
        <v>0.879</v>
      </c>
      <c r="F88" t="s">
        <v>287</v>
      </c>
      <c r="G88">
        <v>2.206</v>
      </c>
      <c r="H88">
        <f t="shared" si="3"/>
        <v>12.132999999999999</v>
      </c>
      <c r="L88" s="30" t="s">
        <v>400</v>
      </c>
      <c r="M88" s="60">
        <v>1.5249999999999999</v>
      </c>
      <c r="N88" s="60">
        <v>1.448</v>
      </c>
      <c r="O88" s="60">
        <v>1.3859999999999999</v>
      </c>
      <c r="P88" s="60"/>
      <c r="R88" s="60">
        <f t="shared" si="12"/>
        <v>8.3874999999999993</v>
      </c>
      <c r="S88" s="60">
        <f>O87*5.5</f>
        <v>7.9420000000000002</v>
      </c>
      <c r="T88" s="60">
        <f t="shared" si="14"/>
        <v>7.6229999999999993</v>
      </c>
      <c r="U88" s="60"/>
      <c r="V88" s="100">
        <f t="shared" si="10"/>
        <v>7.9841666666666669</v>
      </c>
      <c r="W88" s="100">
        <f t="shared" si="11"/>
        <v>0.3135268019732213</v>
      </c>
    </row>
    <row r="89" spans="1:23">
      <c r="A89" s="41" t="s">
        <v>369</v>
      </c>
      <c r="B89" s="29" t="s">
        <v>399</v>
      </c>
      <c r="C89">
        <v>6</v>
      </c>
      <c r="D89" t="s">
        <v>231</v>
      </c>
      <c r="E89">
        <v>0.83899999999999997</v>
      </c>
      <c r="F89" t="s">
        <v>287</v>
      </c>
      <c r="G89">
        <v>2.101</v>
      </c>
      <c r="H89">
        <f t="shared" si="3"/>
        <v>11.5555</v>
      </c>
      <c r="O89" t="s">
        <v>105</v>
      </c>
    </row>
    <row r="90" spans="1:23" ht="16" thickBot="1">
      <c r="A90" s="41" t="s">
        <v>370</v>
      </c>
      <c r="B90" s="34" t="s">
        <v>400</v>
      </c>
      <c r="C90" s="62">
        <v>6</v>
      </c>
      <c r="D90" s="62" t="s">
        <v>232</v>
      </c>
      <c r="E90" s="62">
        <v>0.64200000000000002</v>
      </c>
      <c r="F90" s="62"/>
      <c r="G90" s="62">
        <v>1.5880000000000001</v>
      </c>
      <c r="H90" s="62">
        <f t="shared" si="3"/>
        <v>8.734</v>
      </c>
      <c r="M90" t="s">
        <v>105</v>
      </c>
    </row>
    <row r="91" spans="1:23">
      <c r="A91" s="42" t="s">
        <v>345</v>
      </c>
      <c r="B91" s="61" t="s">
        <v>346</v>
      </c>
      <c r="C91">
        <v>24</v>
      </c>
      <c r="D91" t="s">
        <v>234</v>
      </c>
      <c r="E91">
        <v>0.58199999999999996</v>
      </c>
      <c r="G91">
        <v>1.4319999999999999</v>
      </c>
      <c r="H91">
        <f t="shared" si="3"/>
        <v>7.8759999999999994</v>
      </c>
    </row>
    <row r="92" spans="1:23">
      <c r="A92" s="42" t="s">
        <v>347</v>
      </c>
      <c r="B92" s="26" t="s">
        <v>396</v>
      </c>
      <c r="C92">
        <v>24</v>
      </c>
      <c r="D92" t="s">
        <v>235</v>
      </c>
      <c r="E92">
        <v>0.36299999999999999</v>
      </c>
      <c r="G92">
        <v>0.86199999999999999</v>
      </c>
      <c r="H92">
        <f t="shared" si="3"/>
        <v>4.7409999999999997</v>
      </c>
    </row>
    <row r="93" spans="1:23" ht="16" thickBot="1">
      <c r="A93" s="42" t="s">
        <v>349</v>
      </c>
      <c r="B93" s="26" t="s">
        <v>396</v>
      </c>
      <c r="C93">
        <v>24</v>
      </c>
      <c r="D93" t="s">
        <v>237</v>
      </c>
      <c r="E93">
        <v>0.32500000000000001</v>
      </c>
      <c r="G93">
        <v>0.76200000000000001</v>
      </c>
      <c r="H93">
        <f t="shared" si="3"/>
        <v>4.1909999999999998</v>
      </c>
    </row>
    <row r="94" spans="1:23">
      <c r="A94" s="42" t="s">
        <v>350</v>
      </c>
      <c r="B94" s="24" t="s">
        <v>346</v>
      </c>
      <c r="C94">
        <v>24</v>
      </c>
      <c r="D94" t="s">
        <v>239</v>
      </c>
      <c r="E94">
        <v>0.59399999999999997</v>
      </c>
      <c r="G94">
        <v>1.4650000000000001</v>
      </c>
      <c r="H94">
        <f t="shared" si="3"/>
        <v>8.057500000000001</v>
      </c>
    </row>
    <row r="95" spans="1:23">
      <c r="A95" s="42" t="s">
        <v>356</v>
      </c>
      <c r="B95" s="30" t="s">
        <v>397</v>
      </c>
      <c r="C95">
        <v>24</v>
      </c>
      <c r="D95" t="s">
        <v>241</v>
      </c>
      <c r="E95">
        <v>0.54200000000000004</v>
      </c>
      <c r="G95">
        <v>1.327</v>
      </c>
      <c r="H95">
        <f t="shared" si="3"/>
        <v>7.2984999999999998</v>
      </c>
    </row>
    <row r="96" spans="1:23">
      <c r="A96" s="42" t="s">
        <v>358</v>
      </c>
      <c r="B96" s="30" t="s">
        <v>397</v>
      </c>
      <c r="C96">
        <v>24</v>
      </c>
      <c r="D96" t="s">
        <v>243</v>
      </c>
      <c r="E96">
        <v>0.59399999999999997</v>
      </c>
      <c r="G96">
        <v>1.464</v>
      </c>
      <c r="H96">
        <f t="shared" si="3"/>
        <v>8.0519999999999996</v>
      </c>
    </row>
    <row r="97" spans="1:8">
      <c r="A97" s="42" t="s">
        <v>359</v>
      </c>
      <c r="B97" s="26" t="s">
        <v>396</v>
      </c>
      <c r="C97">
        <v>24</v>
      </c>
      <c r="D97" t="s">
        <v>245</v>
      </c>
      <c r="E97">
        <v>0.34599999999999997</v>
      </c>
      <c r="G97">
        <v>0.81799999999999995</v>
      </c>
      <c r="H97">
        <f t="shared" si="3"/>
        <v>4.4989999999999997</v>
      </c>
    </row>
    <row r="98" spans="1:8" ht="16" thickBot="1">
      <c r="A98" s="42" t="s">
        <v>360</v>
      </c>
      <c r="B98" s="34" t="s">
        <v>397</v>
      </c>
      <c r="C98" s="62">
        <v>24</v>
      </c>
      <c r="D98" s="62" t="s">
        <v>247</v>
      </c>
      <c r="E98" s="62">
        <v>0.65300000000000002</v>
      </c>
      <c r="F98" s="62"/>
      <c r="G98" s="62">
        <v>1.617</v>
      </c>
      <c r="H98" s="62">
        <f t="shared" si="3"/>
        <v>8.8934999999999995</v>
      </c>
    </row>
    <row r="99" spans="1:8">
      <c r="A99" s="40" t="s">
        <v>351</v>
      </c>
      <c r="B99" s="61" t="s">
        <v>346</v>
      </c>
      <c r="C99">
        <v>0</v>
      </c>
      <c r="D99" t="s">
        <v>250</v>
      </c>
      <c r="E99">
        <v>0.76300000000000001</v>
      </c>
      <c r="G99">
        <v>1.9039999999999999</v>
      </c>
      <c r="H99">
        <f t="shared" si="3"/>
        <v>10.472</v>
      </c>
    </row>
    <row r="100" spans="1:8">
      <c r="A100" s="40" t="s">
        <v>352</v>
      </c>
      <c r="B100" s="29" t="s">
        <v>401</v>
      </c>
      <c r="C100">
        <v>0</v>
      </c>
      <c r="D100" t="s">
        <v>252</v>
      </c>
      <c r="E100">
        <v>0.75700000000000001</v>
      </c>
      <c r="G100">
        <v>1.887</v>
      </c>
      <c r="H100">
        <f t="shared" si="3"/>
        <v>10.378500000000001</v>
      </c>
    </row>
    <row r="101" spans="1:8">
      <c r="A101" s="40" t="s">
        <v>354</v>
      </c>
      <c r="B101" s="29" t="s">
        <v>401</v>
      </c>
      <c r="C101">
        <v>0</v>
      </c>
      <c r="D101" t="s">
        <v>254</v>
      </c>
      <c r="E101">
        <v>0.72199999999999998</v>
      </c>
      <c r="G101">
        <v>1.798</v>
      </c>
      <c r="H101">
        <f t="shared" si="3"/>
        <v>9.8889999999999993</v>
      </c>
    </row>
    <row r="102" spans="1:8">
      <c r="A102" s="46" t="s">
        <v>355</v>
      </c>
      <c r="B102" s="29" t="s">
        <v>401</v>
      </c>
      <c r="C102">
        <v>0</v>
      </c>
      <c r="D102" t="s">
        <v>256</v>
      </c>
      <c r="E102">
        <v>0.73199999999999998</v>
      </c>
      <c r="G102">
        <v>1.8220000000000001</v>
      </c>
      <c r="H102">
        <f t="shared" si="3"/>
        <v>10.021000000000001</v>
      </c>
    </row>
    <row r="103" spans="1:8">
      <c r="A103" s="40" t="s">
        <v>361</v>
      </c>
      <c r="B103" s="26" t="s">
        <v>396</v>
      </c>
      <c r="C103">
        <v>0</v>
      </c>
      <c r="D103" t="s">
        <v>259</v>
      </c>
      <c r="E103">
        <v>0.376</v>
      </c>
      <c r="G103">
        <v>0.89700000000000002</v>
      </c>
      <c r="H103">
        <f t="shared" si="3"/>
        <v>4.9335000000000004</v>
      </c>
    </row>
    <row r="104" spans="1:8">
      <c r="A104" s="40" t="s">
        <v>362</v>
      </c>
      <c r="B104" s="29" t="s">
        <v>399</v>
      </c>
      <c r="C104">
        <v>0</v>
      </c>
      <c r="D104" t="s">
        <v>261</v>
      </c>
      <c r="E104">
        <v>0.748</v>
      </c>
      <c r="G104">
        <v>1.8640000000000001</v>
      </c>
      <c r="H104">
        <f t="shared" si="3"/>
        <v>10.252000000000001</v>
      </c>
    </row>
    <row r="105" spans="1:8">
      <c r="A105" s="40" t="s">
        <v>364</v>
      </c>
      <c r="B105" s="26" t="s">
        <v>398</v>
      </c>
      <c r="C105">
        <v>0</v>
      </c>
      <c r="D105" t="s">
        <v>263</v>
      </c>
      <c r="E105">
        <v>0.69599999999999995</v>
      </c>
      <c r="G105">
        <v>1.73</v>
      </c>
      <c r="H105">
        <f t="shared" si="3"/>
        <v>9.5150000000000006</v>
      </c>
    </row>
    <row r="106" spans="1:8">
      <c r="A106" s="46" t="s">
        <v>366</v>
      </c>
      <c r="B106" s="26" t="s">
        <v>398</v>
      </c>
      <c r="C106">
        <v>0</v>
      </c>
      <c r="D106" t="s">
        <v>265</v>
      </c>
      <c r="E106">
        <v>0.59299999999999997</v>
      </c>
      <c r="G106">
        <v>1.4610000000000001</v>
      </c>
      <c r="H106">
        <f t="shared" si="3"/>
        <v>8.0355000000000008</v>
      </c>
    </row>
    <row r="107" spans="1:8">
      <c r="A107" s="40" t="s">
        <v>372</v>
      </c>
      <c r="B107" s="30" t="s">
        <v>400</v>
      </c>
      <c r="C107">
        <v>0</v>
      </c>
      <c r="D107" t="s">
        <v>268</v>
      </c>
      <c r="E107">
        <v>0.92</v>
      </c>
      <c r="F107" t="s">
        <v>287</v>
      </c>
      <c r="G107">
        <v>2.3119999999999998</v>
      </c>
      <c r="H107">
        <f t="shared" si="3"/>
        <v>12.715999999999999</v>
      </c>
    </row>
    <row r="108" spans="1:8">
      <c r="A108" s="40" t="s">
        <v>373</v>
      </c>
      <c r="B108" s="30" t="s">
        <v>400</v>
      </c>
      <c r="C108">
        <v>0</v>
      </c>
      <c r="D108" t="s">
        <v>270</v>
      </c>
      <c r="E108">
        <v>0.78200000000000003</v>
      </c>
      <c r="F108" t="s">
        <v>287</v>
      </c>
      <c r="G108">
        <v>1.952</v>
      </c>
      <c r="H108">
        <f t="shared" si="3"/>
        <v>10.736000000000001</v>
      </c>
    </row>
    <row r="109" spans="1:8">
      <c r="A109" s="44" t="s">
        <v>384</v>
      </c>
      <c r="B109" t="s">
        <v>105</v>
      </c>
      <c r="C109">
        <v>0</v>
      </c>
      <c r="D109" t="s">
        <v>272</v>
      </c>
      <c r="E109">
        <v>0.44800000000000001</v>
      </c>
      <c r="G109">
        <v>1.0840000000000001</v>
      </c>
      <c r="H109">
        <f t="shared" si="3"/>
        <v>5.9620000000000006</v>
      </c>
    </row>
    <row r="110" spans="1:8" ht="16" thickBot="1">
      <c r="A110" s="44" t="s">
        <v>384</v>
      </c>
      <c r="B110" s="63" t="s">
        <v>105</v>
      </c>
      <c r="C110" s="62">
        <v>0</v>
      </c>
      <c r="D110" s="62" t="s">
        <v>273</v>
      </c>
      <c r="E110" s="62">
        <v>0.42499999999999999</v>
      </c>
      <c r="F110" s="62"/>
      <c r="G110" s="62">
        <v>1.0229999999999999</v>
      </c>
      <c r="H110" s="62">
        <f t="shared" si="3"/>
        <v>5.6264999999999992</v>
      </c>
    </row>
    <row r="111" spans="1:8">
      <c r="A111" s="41" t="s">
        <v>351</v>
      </c>
      <c r="B111" s="61" t="s">
        <v>346</v>
      </c>
      <c r="C111">
        <v>6</v>
      </c>
      <c r="D111" t="s">
        <v>276</v>
      </c>
      <c r="E111">
        <v>0.72499999999999998</v>
      </c>
      <c r="G111">
        <v>1.804</v>
      </c>
      <c r="H111">
        <f t="shared" si="3"/>
        <v>9.9220000000000006</v>
      </c>
    </row>
    <row r="112" spans="1:8">
      <c r="A112" s="41" t="s">
        <v>352</v>
      </c>
      <c r="B112" s="29" t="s">
        <v>401</v>
      </c>
      <c r="C112">
        <v>6</v>
      </c>
      <c r="D112" t="s">
        <v>278</v>
      </c>
      <c r="E112">
        <v>0.82199999999999995</v>
      </c>
      <c r="F112" t="s">
        <v>287</v>
      </c>
      <c r="G112">
        <v>2.0569999999999999</v>
      </c>
      <c r="H112">
        <f t="shared" si="3"/>
        <v>11.313499999999999</v>
      </c>
    </row>
    <row r="113" spans="1:25">
      <c r="A113" s="41" t="s">
        <v>354</v>
      </c>
      <c r="B113" s="29" t="s">
        <v>401</v>
      </c>
      <c r="C113">
        <v>6</v>
      </c>
      <c r="D113" t="s">
        <v>280</v>
      </c>
      <c r="E113">
        <v>0.66600000000000004</v>
      </c>
      <c r="G113">
        <v>1.6519999999999999</v>
      </c>
      <c r="H113">
        <f t="shared" si="3"/>
        <v>9.0860000000000003</v>
      </c>
    </row>
    <row r="114" spans="1:25">
      <c r="A114" s="47" t="s">
        <v>355</v>
      </c>
      <c r="B114" s="29" t="s">
        <v>401</v>
      </c>
      <c r="C114">
        <v>6</v>
      </c>
      <c r="D114" t="s">
        <v>282</v>
      </c>
      <c r="E114">
        <v>0.65100000000000002</v>
      </c>
      <c r="G114">
        <v>1.6120000000000001</v>
      </c>
      <c r="H114">
        <f t="shared" si="3"/>
        <v>8.8659999999999997</v>
      </c>
      <c r="X114" s="59"/>
      <c r="Y114" s="51"/>
    </row>
    <row r="115" spans="1:25">
      <c r="A115" s="41" t="s">
        <v>361</v>
      </c>
      <c r="B115" s="26" t="s">
        <v>396</v>
      </c>
      <c r="C115">
        <v>6</v>
      </c>
      <c r="D115" t="s">
        <v>285</v>
      </c>
      <c r="E115">
        <v>0.48299999999999998</v>
      </c>
      <c r="G115">
        <v>1.1739999999999999</v>
      </c>
      <c r="H115">
        <f t="shared" si="3"/>
        <v>6.4569999999999999</v>
      </c>
    </row>
    <row r="116" spans="1:25">
      <c r="A116" s="41" t="s">
        <v>362</v>
      </c>
      <c r="B116" s="29" t="s">
        <v>399</v>
      </c>
      <c r="C116">
        <v>6</v>
      </c>
      <c r="D116" t="s">
        <v>288</v>
      </c>
      <c r="E116">
        <v>0.91900000000000004</v>
      </c>
      <c r="F116" t="s">
        <v>287</v>
      </c>
      <c r="G116">
        <v>2.3109999999999999</v>
      </c>
      <c r="H116">
        <f t="shared" si="3"/>
        <v>12.7105</v>
      </c>
    </row>
    <row r="117" spans="1:25">
      <c r="A117" s="41" t="s">
        <v>364</v>
      </c>
      <c r="B117" s="26" t="s">
        <v>398</v>
      </c>
      <c r="C117">
        <v>6</v>
      </c>
      <c r="D117" t="s">
        <v>290</v>
      </c>
      <c r="E117">
        <v>0.95499999999999996</v>
      </c>
      <c r="F117" t="s">
        <v>287</v>
      </c>
      <c r="G117">
        <v>2.403</v>
      </c>
      <c r="H117">
        <f t="shared" si="3"/>
        <v>13.2165</v>
      </c>
    </row>
    <row r="118" spans="1:25">
      <c r="A118" s="47" t="s">
        <v>366</v>
      </c>
      <c r="B118" s="26" t="s">
        <v>398</v>
      </c>
      <c r="C118">
        <v>6</v>
      </c>
      <c r="D118" t="s">
        <v>292</v>
      </c>
      <c r="E118">
        <v>0.74</v>
      </c>
      <c r="G118">
        <v>1.8440000000000001</v>
      </c>
      <c r="H118">
        <f t="shared" si="3"/>
        <v>10.142000000000001</v>
      </c>
    </row>
    <row r="119" spans="1:25">
      <c r="A119" s="41" t="s">
        <v>372</v>
      </c>
      <c r="B119" s="30" t="s">
        <v>400</v>
      </c>
      <c r="C119">
        <v>6</v>
      </c>
      <c r="D119" t="s">
        <v>295</v>
      </c>
      <c r="E119">
        <v>0.67100000000000004</v>
      </c>
      <c r="G119">
        <v>1.6639999999999999</v>
      </c>
      <c r="H119">
        <f t="shared" si="3"/>
        <v>9.1519999999999992</v>
      </c>
    </row>
    <row r="120" spans="1:25">
      <c r="A120" s="41" t="s">
        <v>373</v>
      </c>
      <c r="B120" s="30" t="s">
        <v>400</v>
      </c>
      <c r="C120">
        <v>6</v>
      </c>
      <c r="D120" t="s">
        <v>297</v>
      </c>
      <c r="E120">
        <v>0.72399999999999998</v>
      </c>
      <c r="G120">
        <v>1.8009999999999999</v>
      </c>
      <c r="H120">
        <f t="shared" si="3"/>
        <v>9.9055</v>
      </c>
    </row>
    <row r="121" spans="1:25">
      <c r="A121" s="45" t="s">
        <v>385</v>
      </c>
      <c r="B121" t="s">
        <v>299</v>
      </c>
      <c r="C121">
        <v>6</v>
      </c>
      <c r="D121" t="s">
        <v>299</v>
      </c>
      <c r="E121">
        <v>0.42699999999999999</v>
      </c>
      <c r="G121">
        <v>1.028</v>
      </c>
      <c r="H121">
        <f t="shared" si="3"/>
        <v>5.6539999999999999</v>
      </c>
    </row>
    <row r="122" spans="1:25" ht="16" thickBot="1">
      <c r="A122" s="45" t="s">
        <v>385</v>
      </c>
      <c r="B122" s="63" t="s">
        <v>301</v>
      </c>
      <c r="C122" s="62">
        <v>6</v>
      </c>
      <c r="D122" s="62" t="s">
        <v>301</v>
      </c>
      <c r="E122" s="62">
        <v>0.437</v>
      </c>
      <c r="F122" s="62"/>
      <c r="G122" s="62">
        <v>1.0549999999999999</v>
      </c>
      <c r="H122" s="62">
        <f t="shared" si="3"/>
        <v>5.8024999999999993</v>
      </c>
    </row>
    <row r="123" spans="1:25">
      <c r="A123" s="42" t="s">
        <v>351</v>
      </c>
      <c r="B123" s="61" t="s">
        <v>346</v>
      </c>
      <c r="C123">
        <v>24</v>
      </c>
      <c r="D123" t="s">
        <v>303</v>
      </c>
      <c r="E123">
        <v>0.624</v>
      </c>
      <c r="G123">
        <v>1.542</v>
      </c>
      <c r="H123">
        <f t="shared" si="3"/>
        <v>8.4809999999999999</v>
      </c>
    </row>
    <row r="124" spans="1:25">
      <c r="A124" s="42" t="s">
        <v>352</v>
      </c>
      <c r="B124" s="29" t="s">
        <v>401</v>
      </c>
      <c r="C124">
        <v>24</v>
      </c>
      <c r="D124" t="s">
        <v>305</v>
      </c>
      <c r="E124">
        <v>0.53600000000000003</v>
      </c>
      <c r="G124">
        <v>1.3120000000000001</v>
      </c>
      <c r="H124">
        <f t="shared" si="3"/>
        <v>7.2160000000000002</v>
      </c>
    </row>
    <row r="125" spans="1:25">
      <c r="A125" s="42" t="s">
        <v>354</v>
      </c>
      <c r="B125" s="29" t="s">
        <v>401</v>
      </c>
      <c r="C125">
        <v>24</v>
      </c>
      <c r="D125" t="s">
        <v>307</v>
      </c>
      <c r="E125">
        <v>0.54300000000000004</v>
      </c>
      <c r="G125">
        <v>1.33</v>
      </c>
      <c r="H125">
        <f t="shared" si="3"/>
        <v>7.3150000000000004</v>
      </c>
    </row>
    <row r="126" spans="1:25">
      <c r="A126" s="48" t="s">
        <v>355</v>
      </c>
      <c r="B126" s="29" t="s">
        <v>401</v>
      </c>
      <c r="C126">
        <v>24</v>
      </c>
      <c r="D126" t="s">
        <v>309</v>
      </c>
      <c r="E126">
        <v>0.61599999999999999</v>
      </c>
      <c r="G126">
        <v>1.52</v>
      </c>
      <c r="H126">
        <f t="shared" si="3"/>
        <v>8.36</v>
      </c>
    </row>
    <row r="127" spans="1:25">
      <c r="A127" s="42" t="s">
        <v>361</v>
      </c>
      <c r="B127" s="26" t="s">
        <v>396</v>
      </c>
      <c r="C127">
        <v>24</v>
      </c>
      <c r="D127" t="s">
        <v>311</v>
      </c>
      <c r="E127">
        <v>0.33800000000000002</v>
      </c>
      <c r="G127">
        <v>0.79800000000000004</v>
      </c>
      <c r="H127">
        <f t="shared" si="3"/>
        <v>4.3890000000000002</v>
      </c>
    </row>
    <row r="128" spans="1:25">
      <c r="A128" s="42" t="s">
        <v>362</v>
      </c>
      <c r="B128" s="29" t="s">
        <v>399</v>
      </c>
      <c r="C128">
        <v>24</v>
      </c>
      <c r="D128" t="s">
        <v>313</v>
      </c>
      <c r="E128">
        <v>0.66600000000000004</v>
      </c>
      <c r="G128">
        <v>1.65</v>
      </c>
      <c r="H128">
        <f t="shared" si="3"/>
        <v>9.0749999999999993</v>
      </c>
      <c r="X128" s="59"/>
      <c r="Y128" s="51"/>
    </row>
    <row r="129" spans="1:8">
      <c r="A129" s="42" t="s">
        <v>364</v>
      </c>
      <c r="B129" s="26" t="s">
        <v>398</v>
      </c>
      <c r="C129">
        <v>24</v>
      </c>
      <c r="D129" t="s">
        <v>315</v>
      </c>
      <c r="E129">
        <v>0.61099999999999999</v>
      </c>
      <c r="G129">
        <v>1.508</v>
      </c>
      <c r="H129">
        <f t="shared" si="3"/>
        <v>8.2940000000000005</v>
      </c>
    </row>
    <row r="130" spans="1:8">
      <c r="A130" s="48" t="s">
        <v>366</v>
      </c>
      <c r="B130" s="26" t="s">
        <v>398</v>
      </c>
      <c r="C130">
        <v>24</v>
      </c>
      <c r="D130" t="s">
        <v>317</v>
      </c>
      <c r="E130">
        <v>0.60299999999999998</v>
      </c>
      <c r="G130">
        <v>1.4870000000000001</v>
      </c>
      <c r="H130">
        <f t="shared" si="3"/>
        <v>8.1784999999999997</v>
      </c>
    </row>
    <row r="131" spans="1:8">
      <c r="A131" s="42" t="s">
        <v>367</v>
      </c>
      <c r="B131" s="26" t="s">
        <v>398</v>
      </c>
      <c r="C131">
        <v>24</v>
      </c>
      <c r="D131" t="s">
        <v>404</v>
      </c>
      <c r="E131">
        <v>0.61599999999999999</v>
      </c>
      <c r="G131">
        <v>1.5209999999999999</v>
      </c>
      <c r="H131">
        <f t="shared" si="3"/>
        <v>8.365499999999999</v>
      </c>
    </row>
    <row r="132" spans="1:8">
      <c r="A132" s="42" t="s">
        <v>368</v>
      </c>
      <c r="B132" s="29" t="s">
        <v>399</v>
      </c>
      <c r="C132">
        <v>24</v>
      </c>
      <c r="D132" t="s">
        <v>405</v>
      </c>
      <c r="E132">
        <v>0.621</v>
      </c>
      <c r="G132">
        <v>1.5329999999999999</v>
      </c>
      <c r="H132">
        <f t="shared" ref="H132:H138" si="16">G132*5.5</f>
        <v>8.4314999999999998</v>
      </c>
    </row>
    <row r="133" spans="1:8">
      <c r="A133" s="42" t="s">
        <v>369</v>
      </c>
      <c r="B133" s="29" t="s">
        <v>399</v>
      </c>
      <c r="C133">
        <v>24</v>
      </c>
      <c r="D133" t="s">
        <v>406</v>
      </c>
      <c r="E133">
        <v>0.58599999999999997</v>
      </c>
      <c r="G133">
        <v>1.444</v>
      </c>
      <c r="H133">
        <f t="shared" si="16"/>
        <v>7.9420000000000002</v>
      </c>
    </row>
    <row r="134" spans="1:8">
      <c r="A134" s="42" t="s">
        <v>370</v>
      </c>
      <c r="B134" s="30" t="s">
        <v>400</v>
      </c>
      <c r="C134">
        <v>24</v>
      </c>
      <c r="D134" t="s">
        <v>407</v>
      </c>
      <c r="E134">
        <v>0.61799999999999999</v>
      </c>
      <c r="G134">
        <v>1.5249999999999999</v>
      </c>
      <c r="H134">
        <f t="shared" si="16"/>
        <v>8.3874999999999993</v>
      </c>
    </row>
    <row r="135" spans="1:8">
      <c r="A135" s="42" t="s">
        <v>372</v>
      </c>
      <c r="B135" s="30" t="s">
        <v>400</v>
      </c>
      <c r="C135">
        <v>24</v>
      </c>
      <c r="D135" t="s">
        <v>408</v>
      </c>
      <c r="E135">
        <v>0.58799999999999997</v>
      </c>
      <c r="G135">
        <v>1.448</v>
      </c>
      <c r="H135">
        <f t="shared" si="16"/>
        <v>7.9639999999999995</v>
      </c>
    </row>
    <row r="136" spans="1:8">
      <c r="A136" s="42" t="s">
        <v>373</v>
      </c>
      <c r="B136" s="30" t="s">
        <v>400</v>
      </c>
      <c r="C136">
        <v>24</v>
      </c>
      <c r="D136" t="s">
        <v>409</v>
      </c>
      <c r="E136">
        <v>0.56399999999999995</v>
      </c>
      <c r="G136">
        <v>1.3859999999999999</v>
      </c>
      <c r="H136">
        <f t="shared" si="16"/>
        <v>7.6229999999999993</v>
      </c>
    </row>
    <row r="137" spans="1:8">
      <c r="A137" s="44" t="s">
        <v>386</v>
      </c>
      <c r="D137" t="s">
        <v>410</v>
      </c>
      <c r="E137">
        <v>0.80800000000000005</v>
      </c>
      <c r="F137" t="s">
        <v>287</v>
      </c>
      <c r="G137">
        <v>2.02</v>
      </c>
      <c r="H137">
        <f t="shared" si="16"/>
        <v>11.11</v>
      </c>
    </row>
    <row r="138" spans="1:8">
      <c r="A138" s="44" t="s">
        <v>386</v>
      </c>
      <c r="D138" t="s">
        <v>411</v>
      </c>
      <c r="E138">
        <v>0.81</v>
      </c>
      <c r="F138" t="s">
        <v>287</v>
      </c>
      <c r="G138">
        <v>2.0249999999999999</v>
      </c>
      <c r="H138">
        <f t="shared" si="16"/>
        <v>11.137499999999999</v>
      </c>
    </row>
    <row r="139" spans="1:8">
      <c r="A139" t="s">
        <v>4</v>
      </c>
    </row>
    <row r="140" spans="1:8">
      <c r="A140" t="s">
        <v>338</v>
      </c>
    </row>
    <row r="141" spans="1:8">
      <c r="A141" t="s">
        <v>322</v>
      </c>
    </row>
  </sheetData>
  <mergeCells count="5">
    <mergeCell ref="L63:N63"/>
    <mergeCell ref="O63:Q63"/>
    <mergeCell ref="R63:T63"/>
    <mergeCell ref="M65:O65"/>
    <mergeCell ref="R65:U6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CA5A-C99C-432F-8800-B172A4B27657}">
  <dimension ref="A1:AE117"/>
  <sheetViews>
    <sheetView tabSelected="1" topLeftCell="A46" zoomScale="50" workbookViewId="0">
      <selection activeCell="X69" sqref="X69"/>
    </sheetView>
  </sheetViews>
  <sheetFormatPr baseColWidth="10" defaultColWidth="8.83203125" defaultRowHeight="15"/>
  <cols>
    <col min="2" max="2" width="11.83203125" customWidth="1"/>
  </cols>
  <sheetData>
    <row r="1" spans="6:27">
      <c r="F1" t="s">
        <v>0</v>
      </c>
    </row>
    <row r="2" spans="6:27">
      <c r="F2" t="s">
        <v>1</v>
      </c>
    </row>
    <row r="4" spans="6:27">
      <c r="F4" t="s">
        <v>2</v>
      </c>
    </row>
    <row r="6" spans="6:27">
      <c r="F6" t="s">
        <v>3</v>
      </c>
    </row>
    <row r="7" spans="6:27">
      <c r="F7" t="s">
        <v>4</v>
      </c>
    </row>
    <row r="8" spans="6:27">
      <c r="F8" t="s">
        <v>5</v>
      </c>
      <c r="G8" t="s">
        <v>6</v>
      </c>
      <c r="H8">
        <v>0.3</v>
      </c>
      <c r="I8" t="s">
        <v>8</v>
      </c>
      <c r="J8" t="s">
        <v>9</v>
      </c>
      <c r="K8" t="s">
        <v>10</v>
      </c>
      <c r="L8" t="s">
        <v>11</v>
      </c>
      <c r="M8" t="b">
        <v>0</v>
      </c>
      <c r="N8">
        <v>1</v>
      </c>
      <c r="T8">
        <v>1</v>
      </c>
      <c r="U8">
        <v>520</v>
      </c>
      <c r="V8">
        <v>1</v>
      </c>
      <c r="W8">
        <v>12</v>
      </c>
      <c r="X8">
        <v>96</v>
      </c>
      <c r="Y8">
        <v>1</v>
      </c>
      <c r="Z8">
        <v>8</v>
      </c>
      <c r="AA8" t="s">
        <v>12</v>
      </c>
    </row>
    <row r="9" spans="6:27">
      <c r="F9">
        <v>24.3</v>
      </c>
      <c r="G9">
        <v>0.83745000000000003</v>
      </c>
      <c r="H9">
        <v>0.61224999999999996</v>
      </c>
      <c r="I9">
        <v>0.51885000000000003</v>
      </c>
      <c r="J9">
        <v>0.55574999999999997</v>
      </c>
      <c r="K9">
        <v>0.61675000000000002</v>
      </c>
      <c r="L9">
        <v>0.43195</v>
      </c>
      <c r="M9">
        <v>0.47875000000000001</v>
      </c>
      <c r="N9">
        <v>0.22585</v>
      </c>
      <c r="O9">
        <v>0.30145</v>
      </c>
      <c r="P9">
        <v>3.2499999999999999E-3</v>
      </c>
      <c r="Q9">
        <v>3.15E-3</v>
      </c>
      <c r="R9">
        <v>0.75505</v>
      </c>
    </row>
    <row r="10" spans="6:27">
      <c r="G10">
        <v>0.61345000000000005</v>
      </c>
      <c r="H10">
        <v>0.31355</v>
      </c>
      <c r="I10">
        <v>0.46965000000000001</v>
      </c>
      <c r="J10">
        <v>0.98345000000000005</v>
      </c>
      <c r="K10">
        <v>0.20535</v>
      </c>
      <c r="L10">
        <v>0.54515000000000002</v>
      </c>
      <c r="M10">
        <v>0.53174999999999994</v>
      </c>
      <c r="N10">
        <v>0.19505</v>
      </c>
      <c r="O10">
        <v>0.15845000000000001</v>
      </c>
      <c r="P10">
        <v>3.2499999999999999E-3</v>
      </c>
      <c r="Q10">
        <v>3.0500000000000002E-3</v>
      </c>
      <c r="R10">
        <v>0.58445000000000003</v>
      </c>
    </row>
    <row r="11" spans="6:27">
      <c r="G11">
        <v>0.41565000000000002</v>
      </c>
      <c r="H11">
        <v>0.27625</v>
      </c>
      <c r="I11">
        <v>0.29775000000000001</v>
      </c>
      <c r="J11">
        <v>0.56135000000000002</v>
      </c>
      <c r="K11">
        <v>0.22395000000000001</v>
      </c>
      <c r="L11">
        <v>0.23394999999999999</v>
      </c>
      <c r="M11">
        <v>0.47994999999999999</v>
      </c>
      <c r="N11">
        <v>0.18715000000000001</v>
      </c>
      <c r="O11">
        <v>0.25824999999999998</v>
      </c>
      <c r="P11">
        <v>4.45E-3</v>
      </c>
      <c r="Q11">
        <v>4.2500000000000003E-3</v>
      </c>
      <c r="R11">
        <v>0.40134999999999998</v>
      </c>
    </row>
    <row r="12" spans="6:27">
      <c r="G12">
        <v>0.32355</v>
      </c>
      <c r="H12">
        <v>0.61834999999999996</v>
      </c>
      <c r="I12">
        <v>0.56674999999999998</v>
      </c>
      <c r="J12">
        <v>0.59094999999999998</v>
      </c>
      <c r="K12">
        <v>0.57304999999999995</v>
      </c>
      <c r="L12">
        <v>0.42885000000000001</v>
      </c>
      <c r="M12">
        <v>0.47494999999999998</v>
      </c>
      <c r="N12">
        <v>0.21085000000000001</v>
      </c>
      <c r="O12">
        <v>0.22894999999999999</v>
      </c>
      <c r="P12">
        <v>3.15E-3</v>
      </c>
      <c r="Q12">
        <v>3.4499999999999999E-3</v>
      </c>
      <c r="R12">
        <v>0.30175000000000002</v>
      </c>
    </row>
    <row r="13" spans="6:27">
      <c r="G13">
        <v>0.21554999999999999</v>
      </c>
      <c r="H13">
        <v>0.57164999999999999</v>
      </c>
      <c r="I13">
        <v>0.29954999999999998</v>
      </c>
      <c r="J13">
        <v>0.57155</v>
      </c>
      <c r="K13">
        <v>0.50255000000000005</v>
      </c>
      <c r="L13">
        <v>0.21165</v>
      </c>
      <c r="M13">
        <v>0.45445000000000002</v>
      </c>
      <c r="N13">
        <v>0.57625000000000004</v>
      </c>
      <c r="O13">
        <v>0.48544999999999999</v>
      </c>
      <c r="P13">
        <v>3.4499999999999999E-3</v>
      </c>
      <c r="Q13">
        <v>4.0499999999999998E-3</v>
      </c>
      <c r="R13">
        <v>0.20874999999999999</v>
      </c>
    </row>
    <row r="14" spans="6:27">
      <c r="G14">
        <v>0.16435</v>
      </c>
      <c r="H14">
        <v>0.47165000000000001</v>
      </c>
      <c r="I14">
        <v>0.55884999999999996</v>
      </c>
      <c r="J14">
        <v>0.58414999999999995</v>
      </c>
      <c r="K14">
        <v>0.34205000000000002</v>
      </c>
      <c r="L14">
        <v>0.43085000000000001</v>
      </c>
      <c r="M14">
        <v>0.48325000000000001</v>
      </c>
      <c r="N14">
        <v>0.43375000000000002</v>
      </c>
      <c r="O14">
        <v>0.64754999999999996</v>
      </c>
      <c r="P14">
        <v>3.7499999999999999E-3</v>
      </c>
      <c r="Q14">
        <v>3.2499999999999999E-3</v>
      </c>
      <c r="R14">
        <v>0.15475</v>
      </c>
    </row>
    <row r="15" spans="6:27">
      <c r="G15">
        <v>0.11165</v>
      </c>
      <c r="H15">
        <v>0.52834999999999999</v>
      </c>
      <c r="I15">
        <v>0.63324999999999998</v>
      </c>
      <c r="J15">
        <v>0.43304999999999999</v>
      </c>
      <c r="K15">
        <v>0.45374999999999999</v>
      </c>
      <c r="L15">
        <v>0.55615000000000003</v>
      </c>
      <c r="M15">
        <v>-4.4999999999999999E-4</v>
      </c>
      <c r="N15">
        <v>0.36404999999999998</v>
      </c>
      <c r="O15">
        <v>0.79844999999999999</v>
      </c>
      <c r="P15">
        <v>3.3500000000000001E-3</v>
      </c>
      <c r="Q15">
        <v>2.2499999999999998E-3</v>
      </c>
      <c r="R15">
        <v>0.10505</v>
      </c>
    </row>
    <row r="16" spans="6:27">
      <c r="G16">
        <v>1.4999999999999999E-4</v>
      </c>
      <c r="H16">
        <v>0.51234999999999997</v>
      </c>
      <c r="I16">
        <v>0.62605</v>
      </c>
      <c r="J16">
        <v>0.42175000000000001</v>
      </c>
      <c r="K16">
        <v>0.40694999999999998</v>
      </c>
      <c r="L16">
        <v>0.54554999999999998</v>
      </c>
      <c r="M16">
        <v>1.4999999999999999E-4</v>
      </c>
      <c r="N16">
        <v>0.38135000000000002</v>
      </c>
      <c r="O16">
        <v>0.81625000000000003</v>
      </c>
      <c r="P16">
        <v>3.7499999999999999E-3</v>
      </c>
      <c r="Q16">
        <v>4.0499999999999998E-3</v>
      </c>
      <c r="R16">
        <v>-1.4999999999999999E-4</v>
      </c>
    </row>
    <row r="18" spans="6:8">
      <c r="F18" t="s">
        <v>4</v>
      </c>
    </row>
    <row r="19" spans="6:8">
      <c r="F19" t="s">
        <v>103</v>
      </c>
      <c r="G19" t="s">
        <v>104</v>
      </c>
      <c r="H19">
        <v>0</v>
      </c>
    </row>
    <row r="21" spans="6:8">
      <c r="F21" t="s">
        <v>105</v>
      </c>
    </row>
    <row r="23" spans="6:8">
      <c r="F23" t="s">
        <v>105</v>
      </c>
    </row>
    <row r="25" spans="6:8">
      <c r="F25" t="s">
        <v>4</v>
      </c>
    </row>
    <row r="26" spans="6:8">
      <c r="F26" t="s">
        <v>103</v>
      </c>
      <c r="G26" t="s">
        <v>106</v>
      </c>
      <c r="H26">
        <v>0</v>
      </c>
    </row>
    <row r="28" spans="6:8">
      <c r="F28" t="s">
        <v>105</v>
      </c>
    </row>
    <row r="30" spans="6:8">
      <c r="F30" t="s">
        <v>105</v>
      </c>
    </row>
    <row r="32" spans="6:8">
      <c r="F32" t="s">
        <v>4</v>
      </c>
    </row>
    <row r="33" spans="6:31">
      <c r="F33" t="s">
        <v>103</v>
      </c>
      <c r="G33" t="s">
        <v>107</v>
      </c>
      <c r="H33">
        <v>0</v>
      </c>
    </row>
    <row r="35" spans="6:31">
      <c r="F35" t="s">
        <v>105</v>
      </c>
    </row>
    <row r="37" spans="6:31">
      <c r="F37" t="s">
        <v>105</v>
      </c>
    </row>
    <row r="39" spans="6:31">
      <c r="F39" t="s">
        <v>4</v>
      </c>
    </row>
    <row r="40" spans="6:31" ht="16" thickBot="1">
      <c r="F40" t="s">
        <v>103</v>
      </c>
      <c r="G40" t="s">
        <v>108</v>
      </c>
      <c r="H40">
        <v>0</v>
      </c>
      <c r="AD40" s="22" t="s">
        <v>343</v>
      </c>
      <c r="AE40" s="22" t="s">
        <v>344</v>
      </c>
    </row>
    <row r="41" spans="6:31">
      <c r="F41" t="s">
        <v>109</v>
      </c>
      <c r="G41">
        <v>2</v>
      </c>
      <c r="H41">
        <v>2.1030000000000002</v>
      </c>
      <c r="I41" t="s">
        <v>112</v>
      </c>
      <c r="J41">
        <v>0.83699999999999997</v>
      </c>
      <c r="K41">
        <v>0.79600000000000004</v>
      </c>
      <c r="L41">
        <v>5.8000000000000003E-2</v>
      </c>
      <c r="M41">
        <v>7.3</v>
      </c>
      <c r="AD41" s="23" t="s">
        <v>345</v>
      </c>
      <c r="AE41" s="24" t="s">
        <v>346</v>
      </c>
    </row>
    <row r="42" spans="6:31">
      <c r="H42">
        <v>1.893</v>
      </c>
      <c r="I42" t="s">
        <v>118</v>
      </c>
      <c r="J42">
        <v>0.755</v>
      </c>
      <c r="AD42" s="25" t="s">
        <v>347</v>
      </c>
      <c r="AE42" s="26" t="s">
        <v>348</v>
      </c>
    </row>
    <row r="43" spans="6:31">
      <c r="F43" t="s">
        <v>120</v>
      </c>
      <c r="G43">
        <v>1.5</v>
      </c>
      <c r="H43">
        <v>1.5309999999999999</v>
      </c>
      <c r="I43" t="s">
        <v>123</v>
      </c>
      <c r="J43">
        <v>0.61299999999999999</v>
      </c>
      <c r="K43">
        <v>0.59899999999999998</v>
      </c>
      <c r="L43">
        <v>2.1000000000000001E-2</v>
      </c>
      <c r="M43">
        <v>3.4</v>
      </c>
      <c r="AD43" s="27" t="s">
        <v>349</v>
      </c>
      <c r="AE43" s="26" t="s">
        <v>348</v>
      </c>
    </row>
    <row r="44" spans="6:31">
      <c r="H44">
        <v>1.4570000000000001</v>
      </c>
      <c r="I44" t="s">
        <v>129</v>
      </c>
      <c r="J44">
        <v>0.58399999999999996</v>
      </c>
      <c r="AD44" s="27" t="s">
        <v>350</v>
      </c>
      <c r="AE44" s="28" t="s">
        <v>346</v>
      </c>
    </row>
    <row r="45" spans="6:31">
      <c r="F45" t="s">
        <v>131</v>
      </c>
      <c r="G45">
        <v>1</v>
      </c>
      <c r="H45">
        <v>1.0249999999999999</v>
      </c>
      <c r="I45" t="s">
        <v>134</v>
      </c>
      <c r="J45">
        <v>0.41599999999999998</v>
      </c>
      <c r="K45">
        <v>0.40899999999999997</v>
      </c>
      <c r="L45">
        <v>0.01</v>
      </c>
      <c r="M45">
        <v>2.5</v>
      </c>
      <c r="AD45" s="25" t="s">
        <v>351</v>
      </c>
      <c r="AE45" s="28" t="s">
        <v>346</v>
      </c>
    </row>
    <row r="46" spans="6:31">
      <c r="H46">
        <v>0.98899999999999999</v>
      </c>
      <c r="I46" t="s">
        <v>140</v>
      </c>
      <c r="J46">
        <v>0.40100000000000002</v>
      </c>
      <c r="AD46" s="25" t="s">
        <v>352</v>
      </c>
      <c r="AE46" s="29" t="s">
        <v>353</v>
      </c>
    </row>
    <row r="47" spans="6:31">
      <c r="F47" t="s">
        <v>142</v>
      </c>
      <c r="G47">
        <v>0.75</v>
      </c>
      <c r="H47">
        <v>0.79</v>
      </c>
      <c r="I47" t="s">
        <v>145</v>
      </c>
      <c r="J47">
        <v>0.32400000000000001</v>
      </c>
      <c r="K47">
        <v>0.313</v>
      </c>
      <c r="L47">
        <v>1.4999999999999999E-2</v>
      </c>
      <c r="M47">
        <v>4.9000000000000004</v>
      </c>
      <c r="AD47" s="27" t="s">
        <v>354</v>
      </c>
      <c r="AE47" s="29" t="s">
        <v>353</v>
      </c>
    </row>
    <row r="48" spans="6:31">
      <c r="H48">
        <v>0.73399999999999999</v>
      </c>
      <c r="I48" t="s">
        <v>151</v>
      </c>
      <c r="J48">
        <v>0.30199999999999999</v>
      </c>
      <c r="AD48" s="27" t="s">
        <v>355</v>
      </c>
      <c r="AE48" s="29" t="s">
        <v>353</v>
      </c>
    </row>
    <row r="49" spans="6:31">
      <c r="F49" t="s">
        <v>153</v>
      </c>
      <c r="G49">
        <v>0.5</v>
      </c>
      <c r="H49">
        <v>0.51400000000000001</v>
      </c>
      <c r="I49" t="s">
        <v>156</v>
      </c>
      <c r="J49">
        <v>0.216</v>
      </c>
      <c r="K49">
        <v>0.21199999999999999</v>
      </c>
      <c r="L49">
        <v>5.0000000000000001E-3</v>
      </c>
      <c r="M49">
        <v>2.2999999999999998</v>
      </c>
      <c r="AD49" s="25" t="s">
        <v>356</v>
      </c>
      <c r="AE49" s="30" t="s">
        <v>357</v>
      </c>
    </row>
    <row r="50" spans="6:31">
      <c r="H50">
        <v>0.496</v>
      </c>
      <c r="I50" t="s">
        <v>162</v>
      </c>
      <c r="J50">
        <v>0.20899999999999999</v>
      </c>
      <c r="AD50" s="25" t="s">
        <v>358</v>
      </c>
      <c r="AE50" s="30" t="s">
        <v>357</v>
      </c>
    </row>
    <row r="51" spans="6:31">
      <c r="F51" t="s">
        <v>164</v>
      </c>
      <c r="G51">
        <v>0.375</v>
      </c>
      <c r="H51">
        <v>0.38300000000000001</v>
      </c>
      <c r="I51" t="s">
        <v>167</v>
      </c>
      <c r="J51">
        <v>0.16400000000000001</v>
      </c>
      <c r="K51">
        <v>0.16</v>
      </c>
      <c r="L51">
        <v>7.0000000000000001E-3</v>
      </c>
      <c r="M51">
        <v>4.3</v>
      </c>
      <c r="O51" s="35" t="s">
        <v>391</v>
      </c>
      <c r="P51" t="s">
        <v>375</v>
      </c>
      <c r="R51" s="1" t="s">
        <v>376</v>
      </c>
      <c r="AD51" s="27" t="s">
        <v>359</v>
      </c>
      <c r="AE51" s="26" t="s">
        <v>348</v>
      </c>
    </row>
    <row r="52" spans="6:31">
      <c r="H52">
        <v>0.35799999999999998</v>
      </c>
      <c r="I52" t="s">
        <v>173</v>
      </c>
      <c r="J52">
        <v>0.155</v>
      </c>
      <c r="P52" s="1">
        <v>1</v>
      </c>
      <c r="Q52" s="1">
        <v>2</v>
      </c>
      <c r="R52" s="38">
        <v>3</v>
      </c>
      <c r="S52" s="38">
        <v>4</v>
      </c>
      <c r="T52" s="38">
        <v>5</v>
      </c>
      <c r="U52" s="38">
        <v>6</v>
      </c>
      <c r="V52" s="38">
        <v>7</v>
      </c>
      <c r="W52" s="38">
        <v>8</v>
      </c>
      <c r="X52" s="38">
        <v>9</v>
      </c>
      <c r="Y52" s="38">
        <v>10</v>
      </c>
      <c r="Z52" s="38">
        <v>11</v>
      </c>
      <c r="AA52" s="38">
        <v>12</v>
      </c>
      <c r="AD52" s="27" t="s">
        <v>360</v>
      </c>
      <c r="AE52" s="30" t="s">
        <v>357</v>
      </c>
    </row>
    <row r="53" spans="6:31" ht="16" thickBot="1">
      <c r="F53" t="s">
        <v>175</v>
      </c>
      <c r="G53">
        <v>0.25</v>
      </c>
      <c r="H53">
        <v>0.248</v>
      </c>
      <c r="I53" t="s">
        <v>178</v>
      </c>
      <c r="J53">
        <v>0.112</v>
      </c>
      <c r="K53">
        <v>0.108</v>
      </c>
      <c r="L53">
        <v>5.0000000000000001E-3</v>
      </c>
      <c r="M53">
        <v>4.3</v>
      </c>
      <c r="P53" s="39">
        <v>2</v>
      </c>
      <c r="Q53" s="52" t="s">
        <v>345</v>
      </c>
      <c r="R53" s="52" t="s">
        <v>356</v>
      </c>
      <c r="S53" s="52" t="s">
        <v>367</v>
      </c>
      <c r="T53" s="53" t="s">
        <v>345</v>
      </c>
      <c r="U53" s="67" t="s">
        <v>356</v>
      </c>
      <c r="V53" s="53" t="s">
        <v>367</v>
      </c>
      <c r="W53" s="54"/>
      <c r="X53" s="54"/>
      <c r="Y53" s="54"/>
      <c r="Z53" s="54"/>
      <c r="AA53" s="39">
        <v>2</v>
      </c>
      <c r="AD53" s="31" t="s">
        <v>361</v>
      </c>
      <c r="AE53" s="32" t="s">
        <v>348</v>
      </c>
    </row>
    <row r="54" spans="6:31">
      <c r="H54">
        <v>0.23100000000000001</v>
      </c>
      <c r="I54" t="s">
        <v>184</v>
      </c>
      <c r="J54">
        <v>0.105</v>
      </c>
      <c r="O54" s="38" t="s">
        <v>378</v>
      </c>
      <c r="P54" s="39">
        <v>1.5</v>
      </c>
      <c r="Q54" s="52" t="s">
        <v>347</v>
      </c>
      <c r="R54" s="52" t="s">
        <v>358</v>
      </c>
      <c r="S54" s="52" t="s">
        <v>368</v>
      </c>
      <c r="T54" s="53" t="s">
        <v>347</v>
      </c>
      <c r="U54" s="67" t="s">
        <v>358</v>
      </c>
      <c r="V54" s="53" t="s">
        <v>368</v>
      </c>
      <c r="W54" s="54"/>
      <c r="X54" s="54"/>
      <c r="Y54" s="54"/>
      <c r="Z54" s="54"/>
      <c r="AA54" s="39">
        <v>1.5</v>
      </c>
      <c r="AD54" s="23" t="s">
        <v>362</v>
      </c>
      <c r="AE54" s="33" t="s">
        <v>363</v>
      </c>
    </row>
    <row r="55" spans="6:31">
      <c r="O55" s="38" t="s">
        <v>379</v>
      </c>
      <c r="P55" s="39">
        <v>1</v>
      </c>
      <c r="Q55" s="52" t="s">
        <v>349</v>
      </c>
      <c r="R55" s="52" t="s">
        <v>359</v>
      </c>
      <c r="S55" s="52" t="s">
        <v>369</v>
      </c>
      <c r="T55" s="53" t="s">
        <v>349</v>
      </c>
      <c r="U55" s="53" t="s">
        <v>359</v>
      </c>
      <c r="V55" s="53" t="s">
        <v>369</v>
      </c>
      <c r="W55" s="54"/>
      <c r="X55" s="54"/>
      <c r="Y55" s="54"/>
      <c r="Z55" s="54"/>
      <c r="AA55" s="39">
        <v>1</v>
      </c>
      <c r="AD55" s="27" t="s">
        <v>364</v>
      </c>
      <c r="AE55" s="26" t="s">
        <v>365</v>
      </c>
    </row>
    <row r="56" spans="6:31">
      <c r="F56">
        <v>0.108</v>
      </c>
      <c r="O56" s="38" t="s">
        <v>380</v>
      </c>
      <c r="P56" s="39">
        <v>0.75</v>
      </c>
      <c r="Q56" s="52" t="s">
        <v>350</v>
      </c>
      <c r="R56" s="52" t="s">
        <v>360</v>
      </c>
      <c r="S56" s="52" t="s">
        <v>370</v>
      </c>
      <c r="T56" s="53" t="s">
        <v>350</v>
      </c>
      <c r="U56" s="53" t="s">
        <v>360</v>
      </c>
      <c r="V56" s="53" t="s">
        <v>370</v>
      </c>
      <c r="W56" s="54"/>
      <c r="X56" s="54"/>
      <c r="Y56" s="54"/>
      <c r="Z56" s="54"/>
      <c r="AA56" s="39">
        <v>0.75</v>
      </c>
      <c r="AD56" s="27" t="s">
        <v>366</v>
      </c>
      <c r="AE56" s="26" t="s">
        <v>365</v>
      </c>
    </row>
    <row r="57" spans="6:31">
      <c r="O57" s="38" t="s">
        <v>381</v>
      </c>
      <c r="P57" s="39">
        <v>0.5</v>
      </c>
      <c r="Q57" s="52" t="s">
        <v>351</v>
      </c>
      <c r="R57" s="52" t="s">
        <v>361</v>
      </c>
      <c r="S57" s="52" t="s">
        <v>372</v>
      </c>
      <c r="T57" s="53" t="s">
        <v>351</v>
      </c>
      <c r="U57" s="53" t="s">
        <v>361</v>
      </c>
      <c r="V57" s="53" t="s">
        <v>372</v>
      </c>
      <c r="W57" s="54"/>
      <c r="X57" s="54"/>
      <c r="Y57" s="54"/>
      <c r="Z57" s="54"/>
      <c r="AA57" s="39">
        <v>0.5</v>
      </c>
      <c r="AD57" s="25" t="s">
        <v>367</v>
      </c>
      <c r="AE57" s="26" t="s">
        <v>365</v>
      </c>
    </row>
    <row r="58" spans="6:31">
      <c r="F58">
        <v>0.79600000000000004</v>
      </c>
      <c r="O58" s="38" t="s">
        <v>382</v>
      </c>
      <c r="P58" s="39">
        <v>0.375</v>
      </c>
      <c r="Q58" s="52" t="s">
        <v>352</v>
      </c>
      <c r="R58" s="52" t="s">
        <v>362</v>
      </c>
      <c r="S58" s="52" t="s">
        <v>373</v>
      </c>
      <c r="T58" s="53" t="s">
        <v>352</v>
      </c>
      <c r="U58" s="53" t="s">
        <v>362</v>
      </c>
      <c r="V58" s="53" t="s">
        <v>373</v>
      </c>
      <c r="W58" s="54"/>
      <c r="X58" s="54"/>
      <c r="Y58" s="54"/>
      <c r="Z58" s="54"/>
      <c r="AA58" s="39">
        <v>0.375</v>
      </c>
      <c r="AD58" s="25" t="s">
        <v>368</v>
      </c>
      <c r="AE58" s="29" t="s">
        <v>363</v>
      </c>
    </row>
    <row r="59" spans="6:31">
      <c r="O59" s="38" t="s">
        <v>383</v>
      </c>
      <c r="P59" s="39">
        <v>0.25</v>
      </c>
      <c r="Q59" s="52" t="s">
        <v>354</v>
      </c>
      <c r="R59" s="52" t="s">
        <v>364</v>
      </c>
      <c r="S59" s="44" t="s">
        <v>384</v>
      </c>
      <c r="T59" s="53" t="s">
        <v>354</v>
      </c>
      <c r="U59" s="53" t="s">
        <v>364</v>
      </c>
      <c r="V59" s="44"/>
      <c r="W59" s="54"/>
      <c r="X59" s="54"/>
      <c r="Y59" s="54"/>
      <c r="Z59" s="54"/>
      <c r="AA59" s="39">
        <v>0.25</v>
      </c>
      <c r="AD59" s="27" t="s">
        <v>369</v>
      </c>
      <c r="AE59" s="29" t="s">
        <v>363</v>
      </c>
    </row>
    <row r="60" spans="6:31" ht="16" thickBot="1">
      <c r="F60" t="s">
        <v>4</v>
      </c>
      <c r="O60" s="38" t="s">
        <v>387</v>
      </c>
      <c r="P60" s="39">
        <v>0</v>
      </c>
      <c r="Q60" s="55" t="s">
        <v>355</v>
      </c>
      <c r="R60" s="55" t="s">
        <v>366</v>
      </c>
      <c r="S60" s="44" t="s">
        <v>384</v>
      </c>
      <c r="T60" s="56" t="s">
        <v>355</v>
      </c>
      <c r="U60" s="56" t="s">
        <v>366</v>
      </c>
      <c r="V60" s="57"/>
      <c r="W60" s="54"/>
      <c r="X60" s="54"/>
      <c r="Y60" s="54"/>
      <c r="Z60" s="54"/>
      <c r="AA60" s="39">
        <v>0</v>
      </c>
      <c r="AD60" s="27" t="s">
        <v>370</v>
      </c>
      <c r="AE60" s="30" t="s">
        <v>371</v>
      </c>
    </row>
    <row r="61" spans="6:31" ht="16" thickBot="1">
      <c r="F61" t="s">
        <v>103</v>
      </c>
      <c r="G61" t="s">
        <v>185</v>
      </c>
      <c r="H61">
        <v>0</v>
      </c>
      <c r="Q61" s="64" t="s">
        <v>392</v>
      </c>
      <c r="R61" s="65"/>
      <c r="S61" s="66"/>
      <c r="T61" s="64" t="s">
        <v>393</v>
      </c>
      <c r="U61" s="65"/>
      <c r="V61" s="66"/>
      <c r="AD61" s="25" t="s">
        <v>372</v>
      </c>
      <c r="AE61" s="30" t="s">
        <v>371</v>
      </c>
    </row>
    <row r="62" spans="6:31" ht="16" thickBot="1">
      <c r="AD62" s="31" t="s">
        <v>373</v>
      </c>
      <c r="AE62" s="34" t="s">
        <v>371</v>
      </c>
    </row>
    <row r="63" spans="6:31">
      <c r="F63" t="s">
        <v>105</v>
      </c>
    </row>
    <row r="64" spans="6:31" ht="16" thickBot="1">
      <c r="M64" s="213" t="s">
        <v>324</v>
      </c>
      <c r="N64" s="213"/>
      <c r="O64" s="213"/>
      <c r="S64" s="213" t="s">
        <v>325</v>
      </c>
      <c r="T64" s="213"/>
      <c r="U64" s="213"/>
      <c r="W64" s="1" t="s">
        <v>413</v>
      </c>
      <c r="X64" s="1" t="s">
        <v>327</v>
      </c>
      <c r="Y64" s="58"/>
      <c r="Z64" s="59"/>
      <c r="AA64" s="51"/>
    </row>
    <row r="65" spans="1:26" ht="16" thickBot="1">
      <c r="A65" s="1" t="s">
        <v>395</v>
      </c>
      <c r="B65" s="1" t="s">
        <v>394</v>
      </c>
      <c r="C65" s="1" t="s">
        <v>402</v>
      </c>
      <c r="D65" s="1" t="s">
        <v>414</v>
      </c>
      <c r="E65" s="1" t="s">
        <v>323</v>
      </c>
      <c r="G65" s="1" t="s">
        <v>324</v>
      </c>
      <c r="H65" s="1" t="s">
        <v>325</v>
      </c>
      <c r="I65" s="1"/>
      <c r="J65" s="1"/>
      <c r="K65" s="1" t="s">
        <v>333</v>
      </c>
      <c r="L65" s="24" t="s">
        <v>346</v>
      </c>
      <c r="M65" s="60">
        <f>G66</f>
        <v>1.528</v>
      </c>
      <c r="N65" s="60">
        <f>G69</f>
        <v>1.5429999999999999</v>
      </c>
      <c r="O65" s="60">
        <f>G90</f>
        <v>1.4239999999999999</v>
      </c>
      <c r="P65" s="60"/>
      <c r="R65" s="24" t="s">
        <v>346</v>
      </c>
      <c r="S65" s="60">
        <f t="shared" ref="S65:S71" si="0">M65*5.5</f>
        <v>8.4039999999999999</v>
      </c>
      <c r="T65" s="60">
        <f t="shared" ref="T65:U65" si="1">N65*5.5</f>
        <v>8.4864999999999995</v>
      </c>
      <c r="U65" s="60">
        <f t="shared" si="1"/>
        <v>7.8319999999999999</v>
      </c>
      <c r="V65" s="60"/>
      <c r="W65">
        <f t="shared" ref="W65:W71" si="2">AVERAGE(S65:U65)</f>
        <v>8.2408333333333328</v>
      </c>
      <c r="X65">
        <f t="shared" ref="X65:X71" si="3">_xlfn.STDEV.P(S65:U65)</f>
        <v>0.29104419290242195</v>
      </c>
    </row>
    <row r="66" spans="1:26">
      <c r="A66" s="40" t="s">
        <v>345</v>
      </c>
      <c r="B66" s="24" t="s">
        <v>346</v>
      </c>
      <c r="C66">
        <v>48</v>
      </c>
      <c r="D66" t="s">
        <v>187</v>
      </c>
      <c r="E66">
        <v>0.61199999999999999</v>
      </c>
      <c r="G66">
        <v>1.528</v>
      </c>
      <c r="H66">
        <f>G66*5.5</f>
        <v>8.4039999999999999</v>
      </c>
      <c r="L66" s="26" t="s">
        <v>396</v>
      </c>
      <c r="M66" s="60">
        <f>G67</f>
        <v>0.76400000000000001</v>
      </c>
      <c r="N66" s="60">
        <f>G68</f>
        <v>0.66900000000000004</v>
      </c>
      <c r="O66" s="60">
        <f>G72</f>
        <v>0.72399999999999998</v>
      </c>
      <c r="P66" s="60">
        <f>G94</f>
        <v>0.72799999999999998</v>
      </c>
      <c r="R66" s="26" t="s">
        <v>396</v>
      </c>
      <c r="S66" s="60">
        <f t="shared" si="0"/>
        <v>4.202</v>
      </c>
      <c r="T66" s="60">
        <f t="shared" ref="T66:T71" si="4">N66*5.5</f>
        <v>3.6795</v>
      </c>
      <c r="U66" s="60">
        <f t="shared" ref="U66:V71" si="5">O66*5.5</f>
        <v>3.9819999999999998</v>
      </c>
      <c r="V66" s="60">
        <f t="shared" si="5"/>
        <v>4.0039999999999996</v>
      </c>
      <c r="W66">
        <f t="shared" si="2"/>
        <v>3.9544999999999999</v>
      </c>
      <c r="X66">
        <f t="shared" si="3"/>
        <v>0.21419422650171188</v>
      </c>
    </row>
    <row r="67" spans="1:26">
      <c r="A67" s="40" t="s">
        <v>347</v>
      </c>
      <c r="B67" s="26" t="s">
        <v>396</v>
      </c>
      <c r="C67">
        <v>48</v>
      </c>
      <c r="D67" t="s">
        <v>189</v>
      </c>
      <c r="E67">
        <v>0.314</v>
      </c>
      <c r="G67">
        <v>0.76400000000000001</v>
      </c>
      <c r="H67">
        <f t="shared" ref="H67:H111" si="6">G67*5.5</f>
        <v>4.202</v>
      </c>
      <c r="L67" s="29" t="s">
        <v>401</v>
      </c>
      <c r="M67" s="60">
        <f>G91</f>
        <v>1.1679999999999999</v>
      </c>
      <c r="N67" s="60">
        <f>G92</f>
        <v>1.3129999999999999</v>
      </c>
      <c r="O67" s="60">
        <f>G93</f>
        <v>1.272</v>
      </c>
      <c r="P67" s="60"/>
      <c r="R67" s="29" t="s">
        <v>401</v>
      </c>
      <c r="S67" s="60">
        <f t="shared" si="0"/>
        <v>6.4239999999999995</v>
      </c>
      <c r="T67" s="60">
        <f t="shared" si="4"/>
        <v>7.2214999999999998</v>
      </c>
      <c r="U67" s="60">
        <f t="shared" si="5"/>
        <v>6.9960000000000004</v>
      </c>
      <c r="V67" s="60"/>
      <c r="W67" s="97">
        <f t="shared" si="2"/>
        <v>6.8805000000000005</v>
      </c>
      <c r="X67" s="97">
        <f t="shared" si="3"/>
        <v>0.33566525984478468</v>
      </c>
    </row>
    <row r="68" spans="1:26" ht="16" thickBot="1">
      <c r="A68" s="40" t="s">
        <v>349</v>
      </c>
      <c r="B68" s="26" t="s">
        <v>396</v>
      </c>
      <c r="C68">
        <v>48</v>
      </c>
      <c r="D68" t="s">
        <v>190</v>
      </c>
      <c r="E68">
        <v>0.27600000000000002</v>
      </c>
      <c r="G68">
        <v>0.66900000000000004</v>
      </c>
      <c r="H68">
        <f t="shared" si="6"/>
        <v>3.6795</v>
      </c>
      <c r="L68" s="30" t="s">
        <v>397</v>
      </c>
      <c r="M68" s="60">
        <f>G70</f>
        <v>1.2889999999999999</v>
      </c>
      <c r="N68">
        <f>G71</f>
        <v>1.163</v>
      </c>
      <c r="O68" s="60">
        <f>G73</f>
        <v>1.411</v>
      </c>
      <c r="P68" s="60"/>
      <c r="R68" s="30" t="s">
        <v>397</v>
      </c>
      <c r="S68" s="60">
        <f t="shared" si="0"/>
        <v>7.0894999999999992</v>
      </c>
      <c r="T68" s="60">
        <f t="shared" si="4"/>
        <v>6.3965000000000005</v>
      </c>
      <c r="U68" s="60">
        <f t="shared" si="5"/>
        <v>7.7605000000000004</v>
      </c>
      <c r="V68" s="60"/>
      <c r="W68" s="99">
        <f t="shared" si="2"/>
        <v>7.0821666666666667</v>
      </c>
      <c r="X68" s="99">
        <f t="shared" si="3"/>
        <v>0.55687481138542749</v>
      </c>
      <c r="Z68" s="2" t="s">
        <v>416</v>
      </c>
    </row>
    <row r="69" spans="1:26">
      <c r="A69" s="40" t="s">
        <v>350</v>
      </c>
      <c r="B69" s="24" t="s">
        <v>346</v>
      </c>
      <c r="C69">
        <v>48</v>
      </c>
      <c r="D69" t="s">
        <v>192</v>
      </c>
      <c r="E69">
        <v>0.61799999999999999</v>
      </c>
      <c r="G69">
        <v>1.5429999999999999</v>
      </c>
      <c r="H69">
        <f t="shared" si="6"/>
        <v>8.4864999999999995</v>
      </c>
      <c r="L69" s="26" t="s">
        <v>398</v>
      </c>
      <c r="M69" s="60">
        <f>G74</f>
        <v>1.383</v>
      </c>
      <c r="N69" s="60">
        <f>G96</f>
        <v>1.581</v>
      </c>
      <c r="O69" s="60">
        <f>G97</f>
        <v>1.5629999999999999</v>
      </c>
      <c r="P69" s="60"/>
      <c r="R69" s="26" t="s">
        <v>398</v>
      </c>
      <c r="S69" s="60">
        <f t="shared" si="0"/>
        <v>7.6065000000000005</v>
      </c>
      <c r="T69" s="60">
        <f t="shared" si="4"/>
        <v>8.6954999999999991</v>
      </c>
      <c r="U69" s="60">
        <f t="shared" si="5"/>
        <v>8.5964999999999989</v>
      </c>
      <c r="V69" s="60"/>
      <c r="W69">
        <f t="shared" si="2"/>
        <v>8.2995000000000001</v>
      </c>
      <c r="X69">
        <f t="shared" si="3"/>
        <v>0.49168892604979353</v>
      </c>
      <c r="Z69" s="2" t="s">
        <v>418</v>
      </c>
    </row>
    <row r="70" spans="1:26">
      <c r="A70" s="40" t="s">
        <v>356</v>
      </c>
      <c r="B70" s="30" t="s">
        <v>397</v>
      </c>
      <c r="C70">
        <v>48</v>
      </c>
      <c r="D70" t="s">
        <v>193</v>
      </c>
      <c r="E70">
        <v>0.51900000000000002</v>
      </c>
      <c r="G70">
        <v>1.2889999999999999</v>
      </c>
      <c r="H70">
        <f t="shared" si="6"/>
        <v>7.0894999999999992</v>
      </c>
      <c r="L70" s="29" t="s">
        <v>399</v>
      </c>
      <c r="M70" s="60">
        <f>G75</f>
        <v>2.476</v>
      </c>
      <c r="N70" s="60">
        <f>G76</f>
        <v>1.397</v>
      </c>
      <c r="O70" s="60">
        <f>G95</f>
        <v>1.391</v>
      </c>
      <c r="P70" s="60"/>
      <c r="R70" s="29" t="s">
        <v>399</v>
      </c>
      <c r="S70" s="72">
        <f t="shared" si="0"/>
        <v>13.618</v>
      </c>
      <c r="T70" s="73">
        <f t="shared" si="4"/>
        <v>7.6835000000000004</v>
      </c>
      <c r="U70" s="73">
        <f t="shared" si="5"/>
        <v>7.6505000000000001</v>
      </c>
      <c r="V70" s="60"/>
      <c r="W70" s="98">
        <f>AVERAGE(T70:U70)</f>
        <v>7.6669999999999998</v>
      </c>
      <c r="X70" s="98">
        <f>_xlfn.STDEV.P(T70:U70)</f>
        <v>1.6500000000000181E-2</v>
      </c>
      <c r="Z70" s="2" t="s">
        <v>419</v>
      </c>
    </row>
    <row r="71" spans="1:26">
      <c r="A71" s="40" t="s">
        <v>358</v>
      </c>
      <c r="B71" s="30" t="s">
        <v>397</v>
      </c>
      <c r="C71">
        <v>48</v>
      </c>
      <c r="D71" t="s">
        <v>195</v>
      </c>
      <c r="E71">
        <v>0.47</v>
      </c>
      <c r="G71">
        <v>1.163</v>
      </c>
      <c r="H71">
        <f t="shared" si="6"/>
        <v>6.3965000000000005</v>
      </c>
      <c r="L71" s="30" t="s">
        <v>400</v>
      </c>
      <c r="M71" s="60">
        <f>G77</f>
        <v>1.4730000000000001</v>
      </c>
      <c r="N71" s="60">
        <f>G98</f>
        <v>1.4239999999999999</v>
      </c>
      <c r="O71" s="60">
        <f>G99</f>
        <v>1.456</v>
      </c>
      <c r="P71" s="60"/>
      <c r="R71" s="30" t="s">
        <v>400</v>
      </c>
      <c r="S71" s="60">
        <f t="shared" si="0"/>
        <v>8.1014999999999997</v>
      </c>
      <c r="T71" s="60">
        <f t="shared" si="4"/>
        <v>7.8319999999999999</v>
      </c>
      <c r="U71" s="60">
        <f t="shared" si="5"/>
        <v>8.0079999999999991</v>
      </c>
      <c r="V71" s="60"/>
      <c r="W71" s="100">
        <f t="shared" si="2"/>
        <v>7.9804999999999993</v>
      </c>
      <c r="X71" s="100">
        <f t="shared" si="3"/>
        <v>0.11172809255807889</v>
      </c>
      <c r="Z71" s="2" t="s">
        <v>420</v>
      </c>
    </row>
    <row r="72" spans="1:26">
      <c r="A72" s="40" t="s">
        <v>359</v>
      </c>
      <c r="B72" s="26" t="s">
        <v>396</v>
      </c>
      <c r="C72">
        <v>48</v>
      </c>
      <c r="D72" t="s">
        <v>197</v>
      </c>
      <c r="E72">
        <v>0.29799999999999999</v>
      </c>
      <c r="G72">
        <v>0.72399999999999998</v>
      </c>
      <c r="H72">
        <f t="shared" si="6"/>
        <v>3.9819999999999998</v>
      </c>
      <c r="Z72" s="2" t="s">
        <v>439</v>
      </c>
    </row>
    <row r="73" spans="1:26" ht="16" thickBot="1">
      <c r="A73" s="40" t="s">
        <v>360</v>
      </c>
      <c r="B73" s="30" t="s">
        <v>397</v>
      </c>
      <c r="C73">
        <v>48</v>
      </c>
      <c r="D73" t="s">
        <v>199</v>
      </c>
      <c r="E73">
        <v>0.56699999999999995</v>
      </c>
      <c r="G73">
        <v>1.411</v>
      </c>
      <c r="H73">
        <f t="shared" si="6"/>
        <v>7.7605000000000004</v>
      </c>
      <c r="M73" s="213" t="s">
        <v>324</v>
      </c>
      <c r="N73" s="213"/>
      <c r="O73" s="213"/>
      <c r="S73" s="213" t="s">
        <v>325</v>
      </c>
      <c r="T73" s="213"/>
      <c r="U73" s="213"/>
      <c r="W73" s="1" t="s">
        <v>413</v>
      </c>
      <c r="X73" s="1" t="s">
        <v>327</v>
      </c>
    </row>
    <row r="74" spans="1:26">
      <c r="A74" s="40" t="s">
        <v>367</v>
      </c>
      <c r="B74" s="26" t="s">
        <v>398</v>
      </c>
      <c r="C74">
        <v>48</v>
      </c>
      <c r="D74" t="s">
        <v>202</v>
      </c>
      <c r="E74">
        <v>0.55600000000000005</v>
      </c>
      <c r="G74">
        <v>1.383</v>
      </c>
      <c r="H74">
        <f t="shared" si="6"/>
        <v>7.6065000000000005</v>
      </c>
      <c r="K74" s="1" t="s">
        <v>415</v>
      </c>
      <c r="L74" s="24" t="s">
        <v>346</v>
      </c>
      <c r="M74" s="60">
        <f>G78</f>
        <v>1.5389999999999999</v>
      </c>
      <c r="N74" s="60">
        <f>G81</f>
        <v>1.427</v>
      </c>
      <c r="O74" s="60">
        <f>G102</f>
        <v>1.2470000000000001</v>
      </c>
      <c r="P74" s="60"/>
      <c r="R74" s="24" t="s">
        <v>346</v>
      </c>
      <c r="S74" s="60">
        <f t="shared" ref="S74:S80" si="7">M74*5.5</f>
        <v>8.4644999999999992</v>
      </c>
      <c r="T74" s="60">
        <f t="shared" ref="T74:T80" si="8">N74*5.5</f>
        <v>7.8485000000000005</v>
      </c>
      <c r="U74" s="60">
        <f t="shared" ref="U74:U80" si="9">O74*5.5</f>
        <v>6.8585000000000003</v>
      </c>
      <c r="V74" s="60"/>
      <c r="W74">
        <f t="shared" ref="W74:W80" si="10">AVERAGE(S74:U74)</f>
        <v>7.7238333333333324</v>
      </c>
      <c r="X74">
        <f t="shared" ref="X74:X80" si="11">_xlfn.STDEV.P(S74:U74)</f>
        <v>0.6615463366655091</v>
      </c>
    </row>
    <row r="75" spans="1:26">
      <c r="A75" s="40" t="s">
        <v>368</v>
      </c>
      <c r="B75" s="29" t="s">
        <v>399</v>
      </c>
      <c r="C75">
        <v>48</v>
      </c>
      <c r="D75" t="s">
        <v>203</v>
      </c>
      <c r="E75">
        <v>0.98299999999999998</v>
      </c>
      <c r="F75" t="s">
        <v>287</v>
      </c>
      <c r="G75">
        <v>2.476</v>
      </c>
      <c r="H75">
        <f t="shared" si="6"/>
        <v>13.618</v>
      </c>
      <c r="L75" s="26" t="s">
        <v>396</v>
      </c>
      <c r="M75" s="60">
        <f>G79</f>
        <v>0.48799999999999999</v>
      </c>
      <c r="N75" s="60">
        <f>G80</f>
        <v>0.53500000000000003</v>
      </c>
      <c r="O75" s="60">
        <f>G84</f>
        <v>0.56100000000000005</v>
      </c>
      <c r="P75" s="60">
        <f>G106</f>
        <v>0.504</v>
      </c>
      <c r="R75" s="26" t="s">
        <v>396</v>
      </c>
      <c r="S75" s="60">
        <f t="shared" si="7"/>
        <v>2.6840000000000002</v>
      </c>
      <c r="T75" s="60">
        <f t="shared" si="8"/>
        <v>2.9425000000000003</v>
      </c>
      <c r="U75" s="60">
        <f t="shared" si="9"/>
        <v>3.0855000000000001</v>
      </c>
      <c r="V75" s="60">
        <f t="shared" ref="V75" si="12">P75*5.5</f>
        <v>2.7720000000000002</v>
      </c>
      <c r="W75">
        <f t="shared" si="10"/>
        <v>2.9039999999999999</v>
      </c>
      <c r="X75">
        <f t="shared" si="11"/>
        <v>0.16615705421879223</v>
      </c>
    </row>
    <row r="76" spans="1:26">
      <c r="A76" s="40" t="s">
        <v>369</v>
      </c>
      <c r="B76" s="70" t="s">
        <v>399</v>
      </c>
      <c r="C76">
        <v>48</v>
      </c>
      <c r="D76" t="s">
        <v>205</v>
      </c>
      <c r="E76">
        <v>0.56100000000000005</v>
      </c>
      <c r="G76">
        <v>1.397</v>
      </c>
      <c r="H76">
        <f t="shared" si="6"/>
        <v>7.6835000000000004</v>
      </c>
      <c r="L76" s="29" t="s">
        <v>401</v>
      </c>
      <c r="M76" s="60">
        <f>G103</f>
        <v>0.83699999999999997</v>
      </c>
      <c r="N76" s="60">
        <f>G104</f>
        <v>1.1220000000000001</v>
      </c>
      <c r="O76" s="60">
        <f>G105</f>
        <v>1.0029999999999999</v>
      </c>
      <c r="P76" s="60"/>
      <c r="R76" s="29" t="s">
        <v>401</v>
      </c>
      <c r="S76" s="60">
        <f t="shared" si="7"/>
        <v>4.6034999999999995</v>
      </c>
      <c r="T76" s="60">
        <f t="shared" si="8"/>
        <v>6.1710000000000003</v>
      </c>
      <c r="U76" s="60">
        <f t="shared" si="9"/>
        <v>5.5164999999999997</v>
      </c>
      <c r="V76" s="60"/>
      <c r="W76" s="97">
        <f t="shared" si="10"/>
        <v>5.4303333333333335</v>
      </c>
      <c r="X76" s="97">
        <f t="shared" si="11"/>
        <v>0.64282324337427532</v>
      </c>
    </row>
    <row r="77" spans="1:26" ht="16" thickBot="1">
      <c r="A77" s="69" t="s">
        <v>370</v>
      </c>
      <c r="B77" s="71" t="s">
        <v>400</v>
      </c>
      <c r="C77" s="62">
        <v>48</v>
      </c>
      <c r="D77" t="s">
        <v>207</v>
      </c>
      <c r="E77">
        <v>0.59099999999999997</v>
      </c>
      <c r="G77">
        <v>1.4730000000000001</v>
      </c>
      <c r="H77">
        <f t="shared" si="6"/>
        <v>8.1014999999999997</v>
      </c>
      <c r="L77" s="30" t="s">
        <v>397</v>
      </c>
      <c r="M77" s="60">
        <f>G82</f>
        <v>1.0669999999999999</v>
      </c>
      <c r="N77">
        <f>G83</f>
        <v>1.3560000000000001</v>
      </c>
      <c r="O77" s="60">
        <f>G85</f>
        <v>1.0589999999999999</v>
      </c>
      <c r="P77" s="60"/>
      <c r="R77" s="30" t="s">
        <v>397</v>
      </c>
      <c r="S77" s="60">
        <f t="shared" si="7"/>
        <v>5.8685</v>
      </c>
      <c r="T77" s="60">
        <f t="shared" si="8"/>
        <v>7.4580000000000002</v>
      </c>
      <c r="U77" s="60">
        <f t="shared" si="9"/>
        <v>5.8244999999999996</v>
      </c>
      <c r="V77" s="60"/>
      <c r="W77" s="99">
        <f t="shared" si="10"/>
        <v>6.3836666666666666</v>
      </c>
      <c r="X77" s="99">
        <f t="shared" si="11"/>
        <v>0.75988072894515779</v>
      </c>
    </row>
    <row r="78" spans="1:26">
      <c r="A78" s="41" t="s">
        <v>345</v>
      </c>
      <c r="B78" s="61" t="s">
        <v>346</v>
      </c>
      <c r="C78">
        <v>72</v>
      </c>
      <c r="D78" t="s">
        <v>210</v>
      </c>
      <c r="E78">
        <v>0.61699999999999999</v>
      </c>
      <c r="G78">
        <v>1.5389999999999999</v>
      </c>
      <c r="H78">
        <f t="shared" si="6"/>
        <v>8.4644999999999992</v>
      </c>
      <c r="L78" s="26" t="s">
        <v>398</v>
      </c>
      <c r="M78" s="60">
        <f>G86</f>
        <v>1.1859999999999999</v>
      </c>
      <c r="N78" s="60">
        <f>G108</f>
        <v>1.3839999999999999</v>
      </c>
      <c r="O78" s="60">
        <f>G109</f>
        <v>1.357</v>
      </c>
      <c r="P78" s="60"/>
      <c r="R78" s="26" t="s">
        <v>398</v>
      </c>
      <c r="S78" s="60">
        <f t="shared" si="7"/>
        <v>6.5229999999999997</v>
      </c>
      <c r="T78" s="60">
        <f t="shared" si="8"/>
        <v>7.6119999999999992</v>
      </c>
      <c r="U78" s="60">
        <f t="shared" si="9"/>
        <v>7.4634999999999998</v>
      </c>
      <c r="V78" s="60"/>
      <c r="W78">
        <f t="shared" si="10"/>
        <v>7.1994999999999996</v>
      </c>
      <c r="X78">
        <f t="shared" si="11"/>
        <v>0.482184093474681</v>
      </c>
    </row>
    <row r="79" spans="1:26">
      <c r="A79" s="41" t="s">
        <v>347</v>
      </c>
      <c r="B79" s="26" t="s">
        <v>396</v>
      </c>
      <c r="C79">
        <v>72</v>
      </c>
      <c r="D79" t="s">
        <v>212</v>
      </c>
      <c r="E79">
        <v>0.20499999999999999</v>
      </c>
      <c r="G79">
        <v>0.48799999999999999</v>
      </c>
      <c r="H79">
        <f t="shared" si="6"/>
        <v>2.6840000000000002</v>
      </c>
      <c r="L79" s="29" t="s">
        <v>399</v>
      </c>
      <c r="M79" s="60">
        <f>G87</f>
        <v>1.3220000000000001</v>
      </c>
      <c r="N79" s="60">
        <f>G88</f>
        <v>1.1890000000000001</v>
      </c>
      <c r="O79" s="60">
        <f>G107</f>
        <v>1.0640000000000001</v>
      </c>
      <c r="P79" s="60"/>
      <c r="R79" s="29" t="s">
        <v>399</v>
      </c>
      <c r="S79" s="60">
        <f t="shared" si="7"/>
        <v>7.2710000000000008</v>
      </c>
      <c r="T79" s="60">
        <f t="shared" si="8"/>
        <v>6.5395000000000003</v>
      </c>
      <c r="U79" s="60">
        <f t="shared" si="9"/>
        <v>5.8520000000000003</v>
      </c>
      <c r="V79" s="60"/>
      <c r="W79" s="98">
        <f t="shared" si="10"/>
        <v>6.5541666666666671</v>
      </c>
      <c r="X79" s="98">
        <f t="shared" si="11"/>
        <v>0.57939714838403877</v>
      </c>
    </row>
    <row r="80" spans="1:26" ht="16" thickBot="1">
      <c r="A80" s="41" t="s">
        <v>349</v>
      </c>
      <c r="B80" s="26" t="s">
        <v>396</v>
      </c>
      <c r="C80">
        <v>72</v>
      </c>
      <c r="D80" t="s">
        <v>214</v>
      </c>
      <c r="E80">
        <v>0.224</v>
      </c>
      <c r="G80">
        <v>0.53500000000000003</v>
      </c>
      <c r="H80">
        <f t="shared" si="6"/>
        <v>2.9425000000000003</v>
      </c>
      <c r="L80" s="30" t="s">
        <v>400</v>
      </c>
      <c r="M80" s="60">
        <f>G89</f>
        <v>1.177</v>
      </c>
      <c r="N80" s="60">
        <f>G110</f>
        <v>1.1240000000000001</v>
      </c>
      <c r="O80" s="60">
        <f>G111</f>
        <v>1.198</v>
      </c>
      <c r="P80" s="60"/>
      <c r="R80" s="30" t="s">
        <v>400</v>
      </c>
      <c r="S80" s="60">
        <f t="shared" si="7"/>
        <v>6.4735000000000005</v>
      </c>
      <c r="T80" s="60">
        <f t="shared" si="8"/>
        <v>6.1820000000000004</v>
      </c>
      <c r="U80" s="60">
        <f t="shared" si="9"/>
        <v>6.5889999999999995</v>
      </c>
      <c r="V80" s="60"/>
      <c r="W80" s="100">
        <f t="shared" si="10"/>
        <v>6.4148333333333332</v>
      </c>
      <c r="X80" s="100">
        <f t="shared" si="11"/>
        <v>0.17125727883963199</v>
      </c>
    </row>
    <row r="81" spans="1:8">
      <c r="A81" s="41" t="s">
        <v>350</v>
      </c>
      <c r="B81" s="24" t="s">
        <v>346</v>
      </c>
      <c r="C81">
        <v>72</v>
      </c>
      <c r="D81" t="s">
        <v>216</v>
      </c>
      <c r="E81">
        <v>0.57299999999999995</v>
      </c>
      <c r="G81">
        <v>1.427</v>
      </c>
      <c r="H81">
        <f t="shared" si="6"/>
        <v>7.8485000000000005</v>
      </c>
    </row>
    <row r="82" spans="1:8">
      <c r="A82" s="41" t="s">
        <v>356</v>
      </c>
      <c r="B82" s="30" t="s">
        <v>397</v>
      </c>
      <c r="C82">
        <v>72</v>
      </c>
      <c r="D82" t="s">
        <v>218</v>
      </c>
      <c r="E82">
        <v>0.432</v>
      </c>
      <c r="G82">
        <v>1.0669999999999999</v>
      </c>
      <c r="H82">
        <f t="shared" si="6"/>
        <v>5.8685</v>
      </c>
    </row>
    <row r="83" spans="1:8">
      <c r="A83" s="41" t="s">
        <v>358</v>
      </c>
      <c r="B83" s="30" t="s">
        <v>397</v>
      </c>
      <c r="C83">
        <v>72</v>
      </c>
      <c r="D83" t="s">
        <v>220</v>
      </c>
      <c r="E83">
        <v>0.54500000000000004</v>
      </c>
      <c r="G83">
        <v>1.3560000000000001</v>
      </c>
      <c r="H83">
        <f t="shared" si="6"/>
        <v>7.4580000000000002</v>
      </c>
    </row>
    <row r="84" spans="1:8">
      <c r="A84" s="41" t="s">
        <v>359</v>
      </c>
      <c r="B84" s="26" t="s">
        <v>396</v>
      </c>
      <c r="C84">
        <v>72</v>
      </c>
      <c r="D84" t="s">
        <v>222</v>
      </c>
      <c r="E84">
        <v>0.23400000000000001</v>
      </c>
      <c r="G84">
        <v>0.56100000000000005</v>
      </c>
      <c r="H84">
        <f t="shared" si="6"/>
        <v>3.0855000000000001</v>
      </c>
    </row>
    <row r="85" spans="1:8">
      <c r="A85" s="41" t="s">
        <v>360</v>
      </c>
      <c r="B85" s="30" t="s">
        <v>397</v>
      </c>
      <c r="C85">
        <v>72</v>
      </c>
      <c r="D85" t="s">
        <v>224</v>
      </c>
      <c r="E85">
        <v>0.42899999999999999</v>
      </c>
      <c r="G85">
        <v>1.0589999999999999</v>
      </c>
      <c r="H85">
        <f t="shared" si="6"/>
        <v>5.8244999999999996</v>
      </c>
    </row>
    <row r="86" spans="1:8">
      <c r="A86" s="41" t="s">
        <v>367</v>
      </c>
      <c r="B86" s="26" t="s">
        <v>398</v>
      </c>
      <c r="C86">
        <v>72</v>
      </c>
      <c r="D86" t="s">
        <v>227</v>
      </c>
      <c r="E86">
        <v>0.47899999999999998</v>
      </c>
      <c r="G86">
        <v>1.1859999999999999</v>
      </c>
      <c r="H86">
        <f t="shared" si="6"/>
        <v>6.5229999999999997</v>
      </c>
    </row>
    <row r="87" spans="1:8">
      <c r="A87" s="41" t="s">
        <v>368</v>
      </c>
      <c r="B87" s="29" t="s">
        <v>399</v>
      </c>
      <c r="C87">
        <v>72</v>
      </c>
      <c r="D87" t="s">
        <v>229</v>
      </c>
      <c r="E87">
        <v>0.53200000000000003</v>
      </c>
      <c r="G87">
        <v>1.3220000000000001</v>
      </c>
      <c r="H87">
        <f t="shared" si="6"/>
        <v>7.2710000000000008</v>
      </c>
    </row>
    <row r="88" spans="1:8">
      <c r="A88" s="41" t="s">
        <v>369</v>
      </c>
      <c r="B88" s="29" t="s">
        <v>399</v>
      </c>
      <c r="C88">
        <v>72</v>
      </c>
      <c r="D88" t="s">
        <v>231</v>
      </c>
      <c r="E88">
        <v>0.48</v>
      </c>
      <c r="G88">
        <v>1.1890000000000001</v>
      </c>
      <c r="H88">
        <f t="shared" si="6"/>
        <v>6.5395000000000003</v>
      </c>
    </row>
    <row r="89" spans="1:8" ht="16" thickBot="1">
      <c r="A89" s="41" t="s">
        <v>370</v>
      </c>
      <c r="B89" s="34" t="s">
        <v>400</v>
      </c>
      <c r="C89" s="63">
        <v>72</v>
      </c>
      <c r="D89" t="s">
        <v>232</v>
      </c>
      <c r="E89">
        <v>0.47499999999999998</v>
      </c>
      <c r="G89">
        <v>1.177</v>
      </c>
      <c r="H89">
        <f t="shared" si="6"/>
        <v>6.4735000000000005</v>
      </c>
    </row>
    <row r="90" spans="1:8">
      <c r="A90" s="40" t="s">
        <v>351</v>
      </c>
      <c r="B90" s="61" t="s">
        <v>346</v>
      </c>
      <c r="C90">
        <v>48</v>
      </c>
      <c r="D90" t="s">
        <v>250</v>
      </c>
      <c r="E90">
        <v>0.57199999999999995</v>
      </c>
      <c r="G90">
        <v>1.4239999999999999</v>
      </c>
      <c r="H90">
        <f t="shared" si="6"/>
        <v>7.8319999999999999</v>
      </c>
    </row>
    <row r="91" spans="1:8">
      <c r="A91" s="40" t="s">
        <v>352</v>
      </c>
      <c r="B91" s="29" t="s">
        <v>401</v>
      </c>
      <c r="C91">
        <v>48</v>
      </c>
      <c r="D91" t="s">
        <v>252</v>
      </c>
      <c r="E91">
        <v>0.47199999999999998</v>
      </c>
      <c r="G91">
        <v>1.1679999999999999</v>
      </c>
      <c r="H91">
        <f t="shared" si="6"/>
        <v>6.4239999999999995</v>
      </c>
    </row>
    <row r="92" spans="1:8">
      <c r="A92" s="40" t="s">
        <v>354</v>
      </c>
      <c r="B92" s="29" t="s">
        <v>401</v>
      </c>
      <c r="C92">
        <v>48</v>
      </c>
      <c r="D92" t="s">
        <v>254</v>
      </c>
      <c r="E92">
        <v>0.52800000000000002</v>
      </c>
      <c r="G92">
        <v>1.3129999999999999</v>
      </c>
      <c r="H92">
        <f t="shared" si="6"/>
        <v>7.2214999999999998</v>
      </c>
    </row>
    <row r="93" spans="1:8">
      <c r="A93" s="46" t="s">
        <v>355</v>
      </c>
      <c r="B93" s="68" t="s">
        <v>401</v>
      </c>
      <c r="C93">
        <v>48</v>
      </c>
      <c r="D93" t="s">
        <v>256</v>
      </c>
      <c r="E93">
        <v>0.51200000000000001</v>
      </c>
      <c r="G93">
        <v>1.272</v>
      </c>
      <c r="H93">
        <f t="shared" si="6"/>
        <v>6.9960000000000004</v>
      </c>
    </row>
    <row r="94" spans="1:8">
      <c r="A94" s="40" t="s">
        <v>361</v>
      </c>
      <c r="B94" s="26" t="s">
        <v>396</v>
      </c>
      <c r="C94">
        <v>48</v>
      </c>
      <c r="D94" t="s">
        <v>259</v>
      </c>
      <c r="E94">
        <v>0.3</v>
      </c>
      <c r="G94">
        <v>0.72799999999999998</v>
      </c>
      <c r="H94">
        <f t="shared" si="6"/>
        <v>4.0039999999999996</v>
      </c>
    </row>
    <row r="95" spans="1:8">
      <c r="A95" s="40" t="s">
        <v>362</v>
      </c>
      <c r="B95" s="29" t="s">
        <v>399</v>
      </c>
      <c r="C95">
        <v>48</v>
      </c>
      <c r="D95" t="s">
        <v>261</v>
      </c>
      <c r="E95">
        <v>0.55900000000000005</v>
      </c>
      <c r="G95">
        <v>1.391</v>
      </c>
      <c r="H95">
        <f t="shared" si="6"/>
        <v>7.6505000000000001</v>
      </c>
    </row>
    <row r="96" spans="1:8">
      <c r="A96" s="40" t="s">
        <v>364</v>
      </c>
      <c r="B96" s="26" t="s">
        <v>398</v>
      </c>
      <c r="C96">
        <v>48</v>
      </c>
      <c r="D96" t="s">
        <v>263</v>
      </c>
      <c r="E96">
        <v>0.63300000000000001</v>
      </c>
      <c r="G96">
        <v>1.581</v>
      </c>
      <c r="H96">
        <f t="shared" si="6"/>
        <v>8.6954999999999991</v>
      </c>
    </row>
    <row r="97" spans="1:8">
      <c r="A97" s="46" t="s">
        <v>366</v>
      </c>
      <c r="B97" s="26" t="s">
        <v>398</v>
      </c>
      <c r="C97">
        <v>48</v>
      </c>
      <c r="D97" t="s">
        <v>265</v>
      </c>
      <c r="E97">
        <v>0.626</v>
      </c>
      <c r="G97">
        <v>1.5629999999999999</v>
      </c>
      <c r="H97">
        <f t="shared" si="6"/>
        <v>8.5964999999999989</v>
      </c>
    </row>
    <row r="98" spans="1:8">
      <c r="A98" s="40" t="s">
        <v>372</v>
      </c>
      <c r="B98" s="30" t="s">
        <v>400</v>
      </c>
      <c r="C98">
        <v>48</v>
      </c>
      <c r="D98" t="s">
        <v>268</v>
      </c>
      <c r="E98">
        <v>0.57199999999999995</v>
      </c>
      <c r="G98">
        <v>1.4239999999999999</v>
      </c>
      <c r="H98">
        <f t="shared" si="6"/>
        <v>7.8319999999999999</v>
      </c>
    </row>
    <row r="99" spans="1:8">
      <c r="A99" s="40" t="s">
        <v>373</v>
      </c>
      <c r="B99" s="30" t="s">
        <v>400</v>
      </c>
      <c r="C99">
        <v>48</v>
      </c>
      <c r="D99" t="s">
        <v>270</v>
      </c>
      <c r="E99">
        <v>0.58399999999999996</v>
      </c>
      <c r="G99">
        <v>1.456</v>
      </c>
      <c r="H99">
        <f t="shared" si="6"/>
        <v>8.0079999999999991</v>
      </c>
    </row>
    <row r="100" spans="1:8">
      <c r="A100" s="44" t="s">
        <v>384</v>
      </c>
      <c r="B100" t="s">
        <v>105</v>
      </c>
      <c r="D100" t="s">
        <v>272</v>
      </c>
      <c r="E100">
        <v>0.433</v>
      </c>
      <c r="G100">
        <v>1.07</v>
      </c>
      <c r="H100">
        <f t="shared" si="6"/>
        <v>5.8850000000000007</v>
      </c>
    </row>
    <row r="101" spans="1:8" ht="16" thickBot="1">
      <c r="A101" s="44" t="s">
        <v>384</v>
      </c>
      <c r="B101" s="63" t="s">
        <v>105</v>
      </c>
      <c r="D101" t="s">
        <v>273</v>
      </c>
      <c r="E101">
        <v>0.42199999999999999</v>
      </c>
      <c r="G101">
        <v>1.0409999999999999</v>
      </c>
      <c r="H101">
        <f t="shared" si="6"/>
        <v>5.7254999999999994</v>
      </c>
    </row>
    <row r="102" spans="1:8">
      <c r="A102" s="41" t="s">
        <v>351</v>
      </c>
      <c r="B102" s="61" t="s">
        <v>346</v>
      </c>
      <c r="C102">
        <v>72</v>
      </c>
      <c r="D102" t="s">
        <v>276</v>
      </c>
      <c r="E102">
        <v>0.503</v>
      </c>
      <c r="G102">
        <v>1.2470000000000001</v>
      </c>
      <c r="H102">
        <f t="shared" si="6"/>
        <v>6.8585000000000003</v>
      </c>
    </row>
    <row r="103" spans="1:8">
      <c r="A103" s="41" t="s">
        <v>352</v>
      </c>
      <c r="B103" s="29" t="s">
        <v>401</v>
      </c>
      <c r="C103">
        <v>72</v>
      </c>
      <c r="D103" t="s">
        <v>278</v>
      </c>
      <c r="E103">
        <v>0.34200000000000003</v>
      </c>
      <c r="G103">
        <v>0.83699999999999997</v>
      </c>
      <c r="H103">
        <f t="shared" si="6"/>
        <v>4.6034999999999995</v>
      </c>
    </row>
    <row r="104" spans="1:8">
      <c r="A104" s="41" t="s">
        <v>354</v>
      </c>
      <c r="B104" s="29" t="s">
        <v>401</v>
      </c>
      <c r="C104">
        <v>72</v>
      </c>
      <c r="D104" t="s">
        <v>280</v>
      </c>
      <c r="E104">
        <v>0.45400000000000001</v>
      </c>
      <c r="G104">
        <v>1.1220000000000001</v>
      </c>
      <c r="H104">
        <f t="shared" si="6"/>
        <v>6.1710000000000003</v>
      </c>
    </row>
    <row r="105" spans="1:8">
      <c r="A105" s="47" t="s">
        <v>355</v>
      </c>
      <c r="B105" s="29" t="s">
        <v>401</v>
      </c>
      <c r="C105">
        <v>72</v>
      </c>
      <c r="D105" t="s">
        <v>282</v>
      </c>
      <c r="E105">
        <v>0.40699999999999997</v>
      </c>
      <c r="G105">
        <v>1.0029999999999999</v>
      </c>
      <c r="H105">
        <f t="shared" si="6"/>
        <v>5.5164999999999997</v>
      </c>
    </row>
    <row r="106" spans="1:8">
      <c r="A106" s="41" t="s">
        <v>361</v>
      </c>
      <c r="B106" s="26" t="s">
        <v>396</v>
      </c>
      <c r="C106">
        <v>72</v>
      </c>
      <c r="D106" t="s">
        <v>285</v>
      </c>
      <c r="E106">
        <v>0.21199999999999999</v>
      </c>
      <c r="G106">
        <v>0.504</v>
      </c>
      <c r="H106">
        <f t="shared" si="6"/>
        <v>2.7720000000000002</v>
      </c>
    </row>
    <row r="107" spans="1:8">
      <c r="A107" s="41" t="s">
        <v>362</v>
      </c>
      <c r="B107" s="29" t="s">
        <v>399</v>
      </c>
      <c r="C107">
        <v>72</v>
      </c>
      <c r="D107" t="s">
        <v>288</v>
      </c>
      <c r="E107">
        <v>0.43099999999999999</v>
      </c>
      <c r="G107">
        <v>1.0640000000000001</v>
      </c>
      <c r="H107">
        <f t="shared" si="6"/>
        <v>5.8520000000000003</v>
      </c>
    </row>
    <row r="108" spans="1:8">
      <c r="A108" s="41" t="s">
        <v>364</v>
      </c>
      <c r="B108" s="26" t="s">
        <v>398</v>
      </c>
      <c r="C108">
        <v>72</v>
      </c>
      <c r="D108" t="s">
        <v>290</v>
      </c>
      <c r="E108">
        <v>0.55600000000000005</v>
      </c>
      <c r="G108">
        <v>1.3839999999999999</v>
      </c>
      <c r="H108">
        <f t="shared" si="6"/>
        <v>7.6119999999999992</v>
      </c>
    </row>
    <row r="109" spans="1:8">
      <c r="A109" s="47" t="s">
        <v>366</v>
      </c>
      <c r="B109" s="26" t="s">
        <v>398</v>
      </c>
      <c r="C109">
        <v>72</v>
      </c>
      <c r="D109" t="s">
        <v>292</v>
      </c>
      <c r="E109">
        <v>0.54600000000000004</v>
      </c>
      <c r="G109">
        <v>1.357</v>
      </c>
      <c r="H109">
        <f t="shared" si="6"/>
        <v>7.4634999999999998</v>
      </c>
    </row>
    <row r="110" spans="1:8">
      <c r="A110" s="41" t="s">
        <v>372</v>
      </c>
      <c r="B110" s="30" t="s">
        <v>400</v>
      </c>
      <c r="C110">
        <v>72</v>
      </c>
      <c r="D110" t="s">
        <v>295</v>
      </c>
      <c r="E110">
        <v>0.45400000000000001</v>
      </c>
      <c r="G110">
        <v>1.1240000000000001</v>
      </c>
      <c r="H110">
        <f t="shared" si="6"/>
        <v>6.1820000000000004</v>
      </c>
    </row>
    <row r="111" spans="1:8">
      <c r="A111" s="41" t="s">
        <v>373</v>
      </c>
      <c r="B111" s="30" t="s">
        <v>400</v>
      </c>
      <c r="C111">
        <v>72</v>
      </c>
      <c r="D111" t="s">
        <v>297</v>
      </c>
      <c r="E111">
        <v>0.48299999999999998</v>
      </c>
      <c r="G111">
        <v>1.198</v>
      </c>
      <c r="H111">
        <f t="shared" si="6"/>
        <v>6.5889999999999995</v>
      </c>
    </row>
    <row r="112" spans="1:8">
      <c r="F112" t="s">
        <v>105</v>
      </c>
    </row>
    <row r="113" spans="6:8">
      <c r="F113" t="s">
        <v>105</v>
      </c>
      <c r="G113" t="s">
        <v>105</v>
      </c>
      <c r="H113" t="s">
        <v>105</v>
      </c>
    </row>
    <row r="115" spans="6:8">
      <c r="F115" t="s">
        <v>4</v>
      </c>
    </row>
    <row r="116" spans="6:8">
      <c r="F116" t="s">
        <v>339</v>
      </c>
    </row>
    <row r="117" spans="6:8">
      <c r="F117" t="s">
        <v>322</v>
      </c>
    </row>
  </sheetData>
  <mergeCells count="4">
    <mergeCell ref="M64:O64"/>
    <mergeCell ref="S64:U64"/>
    <mergeCell ref="M73:O73"/>
    <mergeCell ref="S73:U7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2063-640F-ED44-BF9D-446D0BE2C347}">
  <dimension ref="A1:U30"/>
  <sheetViews>
    <sheetView tabSelected="1" topLeftCell="A2" zoomScale="68" zoomScaleNormal="91" workbookViewId="0">
      <selection activeCell="X69" sqref="X69"/>
    </sheetView>
  </sheetViews>
  <sheetFormatPr baseColWidth="10" defaultRowHeight="15"/>
  <cols>
    <col min="1" max="1" width="22.83203125" customWidth="1"/>
    <col min="7" max="7" width="11.6640625" bestFit="1" customWidth="1"/>
    <col min="8" max="8" width="16.33203125" customWidth="1"/>
    <col min="9" max="9" width="17.1640625" customWidth="1"/>
  </cols>
  <sheetData>
    <row r="1" spans="1:21">
      <c r="A1" t="s">
        <v>435</v>
      </c>
      <c r="C1" s="1"/>
    </row>
    <row r="3" spans="1:21" ht="32">
      <c r="B3" s="102" t="s">
        <v>437</v>
      </c>
      <c r="C3" s="102" t="s">
        <v>433</v>
      </c>
      <c r="D3" s="102" t="s">
        <v>432</v>
      </c>
      <c r="E3" s="102" t="s">
        <v>327</v>
      </c>
      <c r="F3" s="102" t="s">
        <v>440</v>
      </c>
      <c r="G3" s="101" t="s">
        <v>443</v>
      </c>
      <c r="H3" s="150" t="s">
        <v>444</v>
      </c>
      <c r="I3" s="102" t="s">
        <v>707</v>
      </c>
      <c r="K3" s="1" t="s">
        <v>434</v>
      </c>
    </row>
    <row r="4" spans="1:21">
      <c r="A4" s="218" t="s">
        <v>436</v>
      </c>
      <c r="B4" s="215" t="s">
        <v>377</v>
      </c>
      <c r="C4" s="94">
        <v>0</v>
      </c>
      <c r="D4" s="103">
        <v>10.096166666666667</v>
      </c>
      <c r="E4" s="103">
        <v>0.206785046740705</v>
      </c>
      <c r="F4" s="94">
        <f>E4/SQRT(3)</f>
        <v>0.11938740240013539</v>
      </c>
      <c r="G4" s="147">
        <v>1.1825022940000001</v>
      </c>
      <c r="H4" s="151">
        <f>D4*0.09</f>
        <v>0.90865499999999999</v>
      </c>
      <c r="I4" s="94">
        <f>(13-1)*24+C4</f>
        <v>288</v>
      </c>
    </row>
    <row r="5" spans="1:21">
      <c r="A5" s="219"/>
      <c r="B5" s="216"/>
      <c r="C5" s="95">
        <v>6</v>
      </c>
      <c r="D5" s="104">
        <v>9.7551670000000001</v>
      </c>
      <c r="E5" s="104">
        <v>1.1055619999999999</v>
      </c>
      <c r="F5" s="95">
        <f t="shared" ref="F5:F23" si="0">E5/SQRT(3)</f>
        <v>0.63829651830582101</v>
      </c>
      <c r="G5" s="148">
        <v>6.5431634159999996</v>
      </c>
      <c r="H5" s="152">
        <v>0.63829651799999998</v>
      </c>
      <c r="I5" s="95">
        <f t="shared" ref="I5:I23" si="1">(13-1)*24+C5</f>
        <v>294</v>
      </c>
    </row>
    <row r="6" spans="1:21">
      <c r="A6" s="219"/>
      <c r="B6" s="216"/>
      <c r="C6" s="95">
        <v>24</v>
      </c>
      <c r="D6" s="105">
        <v>7.6303333333333327</v>
      </c>
      <c r="E6" s="105">
        <v>0.51753282236223608</v>
      </c>
      <c r="F6" s="95">
        <f t="shared" si="0"/>
        <v>0.29879771430530377</v>
      </c>
      <c r="G6" s="148">
        <v>3.9159195439999999</v>
      </c>
      <c r="H6" s="153">
        <f t="shared" ref="H6:H7" si="2">D6*0.09</f>
        <v>0.68672999999999995</v>
      </c>
      <c r="I6" s="95">
        <f t="shared" si="1"/>
        <v>312</v>
      </c>
    </row>
    <row r="7" spans="1:21">
      <c r="A7" s="219"/>
      <c r="B7" s="216"/>
      <c r="C7" s="95">
        <v>48</v>
      </c>
      <c r="D7" s="105">
        <v>6.8805000000000005</v>
      </c>
      <c r="E7" s="105">
        <v>0.33566525984478468</v>
      </c>
      <c r="F7" s="95">
        <f t="shared" si="0"/>
        <v>0.19379642812899212</v>
      </c>
      <c r="G7" s="148">
        <v>2.8166038530000002</v>
      </c>
      <c r="H7" s="153">
        <f t="shared" si="2"/>
        <v>0.61924500000000005</v>
      </c>
      <c r="I7" s="95">
        <f t="shared" si="1"/>
        <v>336</v>
      </c>
    </row>
    <row r="8" spans="1:21">
      <c r="A8" s="219"/>
      <c r="B8" s="217"/>
      <c r="C8" s="96">
        <v>72</v>
      </c>
      <c r="D8" s="105">
        <v>5.4303333333333335</v>
      </c>
      <c r="E8" s="105">
        <v>0.64282324337427532</v>
      </c>
      <c r="F8" s="95">
        <f t="shared" si="0"/>
        <v>0.37113417260348619</v>
      </c>
      <c r="G8" s="148">
        <v>6.8344639239999996</v>
      </c>
      <c r="H8" s="152">
        <v>0.37113417300000001</v>
      </c>
      <c r="I8" s="95">
        <f t="shared" si="1"/>
        <v>360</v>
      </c>
    </row>
    <row r="9" spans="1:21">
      <c r="A9" s="219"/>
      <c r="B9" s="215" t="s">
        <v>378</v>
      </c>
      <c r="C9" s="94">
        <v>0</v>
      </c>
      <c r="D9" s="106">
        <v>9.9971666666666668</v>
      </c>
      <c r="E9" s="106">
        <v>0.65041747277336293</v>
      </c>
      <c r="F9" s="95">
        <f t="shared" si="0"/>
        <v>0.37551870299133722</v>
      </c>
      <c r="G9" s="148">
        <v>3.7562513009999998</v>
      </c>
      <c r="H9" s="153">
        <f>D9*0.09</f>
        <v>0.89974500000000002</v>
      </c>
      <c r="I9" s="95">
        <f t="shared" si="1"/>
        <v>288</v>
      </c>
    </row>
    <row r="10" spans="1:21">
      <c r="A10" s="219"/>
      <c r="B10" s="216"/>
      <c r="C10" s="95">
        <v>6</v>
      </c>
      <c r="D10" s="106">
        <v>10.099833333333301</v>
      </c>
      <c r="E10" s="106">
        <v>0.9021378620932734</v>
      </c>
      <c r="F10" s="95">
        <f t="shared" si="0"/>
        <v>0.52084953752570495</v>
      </c>
      <c r="G10" s="148">
        <v>5.1570112129999996</v>
      </c>
      <c r="H10" s="152">
        <v>0.520849538</v>
      </c>
      <c r="I10" s="95">
        <f t="shared" si="1"/>
        <v>294</v>
      </c>
    </row>
    <row r="11" spans="1:21">
      <c r="A11" s="219"/>
      <c r="B11" s="216"/>
      <c r="C11" s="95">
        <v>24</v>
      </c>
      <c r="D11" s="106">
        <v>8.0813333333333333</v>
      </c>
      <c r="E11" s="106">
        <v>0.65148629217266629</v>
      </c>
      <c r="F11" s="95">
        <f t="shared" si="0"/>
        <v>0.37613578615924009</v>
      </c>
      <c r="G11" s="148">
        <v>4.6543778189999996</v>
      </c>
      <c r="H11" s="153">
        <f t="shared" ref="H11:H12" si="3">D11*0.09</f>
        <v>0.72731999999999997</v>
      </c>
      <c r="I11" s="95">
        <f t="shared" si="1"/>
        <v>312</v>
      </c>
    </row>
    <row r="12" spans="1:21">
      <c r="A12" s="219"/>
      <c r="B12" s="216"/>
      <c r="C12" s="95">
        <v>48</v>
      </c>
      <c r="D12" s="106">
        <v>7.0821666666666667</v>
      </c>
      <c r="E12" s="106">
        <v>0.55687481138542749</v>
      </c>
      <c r="F12" s="95">
        <f t="shared" si="0"/>
        <v>0.32151182225829866</v>
      </c>
      <c r="G12" s="148">
        <v>4.5397381530000001</v>
      </c>
      <c r="H12" s="153">
        <f t="shared" si="3"/>
        <v>0.63739499999999993</v>
      </c>
      <c r="I12" s="95">
        <f t="shared" si="1"/>
        <v>336</v>
      </c>
    </row>
    <row r="13" spans="1:21">
      <c r="A13" s="220"/>
      <c r="B13" s="217"/>
      <c r="C13" s="96">
        <v>72</v>
      </c>
      <c r="D13" s="106">
        <v>6.3836666666666666</v>
      </c>
      <c r="E13" s="106">
        <v>0.75988072894515779</v>
      </c>
      <c r="F13" s="95">
        <f t="shared" si="0"/>
        <v>0.43871734340849594</v>
      </c>
      <c r="G13" s="148">
        <v>6.8724976780000002</v>
      </c>
      <c r="H13" s="152">
        <v>0.43871734299999998</v>
      </c>
      <c r="I13" s="95">
        <f t="shared" si="1"/>
        <v>360</v>
      </c>
    </row>
    <row r="14" spans="1:21">
      <c r="A14" s="221" t="s">
        <v>438</v>
      </c>
      <c r="B14" s="215" t="s">
        <v>377</v>
      </c>
      <c r="C14" s="94">
        <v>0</v>
      </c>
      <c r="D14" s="107">
        <v>10.220833333333333</v>
      </c>
      <c r="E14" s="107">
        <v>4.4076322693961702E-2</v>
      </c>
      <c r="F14" s="95">
        <f t="shared" si="0"/>
        <v>2.5447476772247599E-2</v>
      </c>
      <c r="G14" s="148">
        <v>0.248976536</v>
      </c>
      <c r="H14" s="153">
        <f t="shared" ref="H14:H16" si="4">D14*0.09</f>
        <v>0.919875</v>
      </c>
      <c r="I14" s="95">
        <f t="shared" si="1"/>
        <v>288</v>
      </c>
    </row>
    <row r="15" spans="1:21">
      <c r="A15" s="222"/>
      <c r="B15" s="216"/>
      <c r="C15" s="95">
        <v>6</v>
      </c>
      <c r="D15" s="107">
        <v>12.133000000000001</v>
      </c>
      <c r="E15" s="107">
        <v>0.47152677548576155</v>
      </c>
      <c r="F15" s="95">
        <f t="shared" si="0"/>
        <v>0.27223611075682069</v>
      </c>
      <c r="G15" s="148">
        <v>2.243765851</v>
      </c>
      <c r="H15" s="153">
        <f t="shared" si="4"/>
        <v>1.0919700000000001</v>
      </c>
      <c r="I15" s="95">
        <f t="shared" si="1"/>
        <v>294</v>
      </c>
      <c r="T15" s="1" t="s">
        <v>442</v>
      </c>
      <c r="U15" s="1"/>
    </row>
    <row r="16" spans="1:21">
      <c r="A16" s="222"/>
      <c r="B16" s="216"/>
      <c r="C16" s="95">
        <v>24</v>
      </c>
      <c r="D16" s="107">
        <v>8.4828333333333337</v>
      </c>
      <c r="E16" s="107">
        <v>0.46396737193710275</v>
      </c>
      <c r="F16" s="95">
        <f t="shared" si="0"/>
        <v>0.2678716870830895</v>
      </c>
      <c r="G16" s="148">
        <v>3.1578091490000002</v>
      </c>
      <c r="H16" s="153">
        <f t="shared" si="4"/>
        <v>0.76345499999999999</v>
      </c>
      <c r="I16" s="95">
        <f t="shared" si="1"/>
        <v>312</v>
      </c>
    </row>
    <row r="17" spans="1:11">
      <c r="A17" s="222"/>
      <c r="B17" s="216"/>
      <c r="C17" s="95">
        <v>48</v>
      </c>
      <c r="D17" s="107">
        <v>7.6669999999999998</v>
      </c>
      <c r="E17" s="107">
        <v>1.6500000000000181E-2</v>
      </c>
      <c r="F17" s="95">
        <f t="shared" si="0"/>
        <v>9.52627944162893E-3</v>
      </c>
      <c r="G17" s="148">
        <v>0.124250417</v>
      </c>
      <c r="H17" s="153">
        <f>D17*0.09</f>
        <v>0.69002999999999992</v>
      </c>
      <c r="I17" s="95">
        <f t="shared" si="1"/>
        <v>336</v>
      </c>
    </row>
    <row r="18" spans="1:11">
      <c r="A18" s="222"/>
      <c r="B18" s="217"/>
      <c r="C18" s="96">
        <v>72</v>
      </c>
      <c r="D18" s="107">
        <v>6.5541666666666671</v>
      </c>
      <c r="E18" s="107">
        <v>0.57939714838403877</v>
      </c>
      <c r="F18" s="95">
        <f t="shared" si="0"/>
        <v>0.33451509958722636</v>
      </c>
      <c r="G18" s="148">
        <v>5.103854031</v>
      </c>
      <c r="H18" s="152">
        <v>0.33451510000000001</v>
      </c>
      <c r="I18" s="95">
        <f t="shared" si="1"/>
        <v>360</v>
      </c>
    </row>
    <row r="19" spans="1:11">
      <c r="A19" s="222"/>
      <c r="B19" s="215" t="s">
        <v>378</v>
      </c>
      <c r="C19" s="94">
        <v>0</v>
      </c>
      <c r="D19" s="108">
        <v>11.166833333333335</v>
      </c>
      <c r="E19" s="108">
        <v>1.1308115325827841</v>
      </c>
      <c r="F19" s="95">
        <f t="shared" si="0"/>
        <v>0.6528743427394037</v>
      </c>
      <c r="G19" s="148">
        <v>5.8465486430000002</v>
      </c>
      <c r="H19" s="152">
        <v>0.65287434300000002</v>
      </c>
      <c r="I19" s="95">
        <f t="shared" si="1"/>
        <v>288</v>
      </c>
    </row>
    <row r="20" spans="1:11">
      <c r="A20" s="222"/>
      <c r="B20" s="216"/>
      <c r="C20" s="95">
        <v>6</v>
      </c>
      <c r="D20" s="108">
        <v>9.2638333333333325</v>
      </c>
      <c r="E20" s="108">
        <v>0.48475635346246088</v>
      </c>
      <c r="F20" s="95">
        <f t="shared" si="0"/>
        <v>0.27987421116293315</v>
      </c>
      <c r="G20" s="148">
        <v>3.0211490329999999</v>
      </c>
      <c r="H20" s="153">
        <f t="shared" ref="H20:H23" si="5">D20*0.09</f>
        <v>0.83374499999999985</v>
      </c>
      <c r="I20" s="95">
        <f t="shared" si="1"/>
        <v>294</v>
      </c>
    </row>
    <row r="21" spans="1:11">
      <c r="A21" s="222"/>
      <c r="B21" s="216"/>
      <c r="C21" s="95">
        <v>24</v>
      </c>
      <c r="D21" s="108">
        <v>7.9841666666666669</v>
      </c>
      <c r="E21" s="108">
        <v>0.3135268019732213</v>
      </c>
      <c r="F21" s="95">
        <f t="shared" si="0"/>
        <v>0.18101478351740183</v>
      </c>
      <c r="G21" s="148">
        <v>2.2671719050000001</v>
      </c>
      <c r="H21" s="153">
        <f t="shared" si="5"/>
        <v>0.71857499999999996</v>
      </c>
      <c r="I21" s="95">
        <f t="shared" si="1"/>
        <v>312</v>
      </c>
    </row>
    <row r="22" spans="1:11">
      <c r="A22" s="222"/>
      <c r="B22" s="216"/>
      <c r="C22" s="95">
        <v>48</v>
      </c>
      <c r="D22" s="108">
        <v>7.9804999999999993</v>
      </c>
      <c r="E22" s="108">
        <v>0.11172809255807889</v>
      </c>
      <c r="F22" s="95">
        <f t="shared" si="0"/>
        <v>6.4506244314450276E-2</v>
      </c>
      <c r="G22" s="148">
        <v>0.80829828100000001</v>
      </c>
      <c r="H22" s="153">
        <f t="shared" si="5"/>
        <v>0.71824499999999991</v>
      </c>
      <c r="I22" s="95">
        <f t="shared" si="1"/>
        <v>336</v>
      </c>
    </row>
    <row r="23" spans="1:11">
      <c r="A23" s="223"/>
      <c r="B23" s="217"/>
      <c r="C23" s="96">
        <v>72</v>
      </c>
      <c r="D23" s="109">
        <v>6.4148333333333332</v>
      </c>
      <c r="E23" s="109">
        <v>0.17125727883963199</v>
      </c>
      <c r="F23" s="96">
        <f t="shared" si="0"/>
        <v>9.8875436038744338E-2</v>
      </c>
      <c r="G23" s="149">
        <v>1.541356274</v>
      </c>
      <c r="H23" s="154">
        <f t="shared" si="5"/>
        <v>0.57733499999999993</v>
      </c>
      <c r="I23" s="96">
        <f t="shared" si="1"/>
        <v>360</v>
      </c>
    </row>
    <row r="26" spans="1:11">
      <c r="A26" t="s">
        <v>432</v>
      </c>
      <c r="H26">
        <f>AVERAGE(H4:H23)</f>
        <v>0.68743535075000017</v>
      </c>
    </row>
    <row r="27" spans="1:11">
      <c r="A27" t="s">
        <v>705</v>
      </c>
      <c r="H27">
        <f>MAX(H4:H23)</f>
        <v>1.0919700000000001</v>
      </c>
    </row>
    <row r="28" spans="1:11">
      <c r="K28" s="1" t="s">
        <v>441</v>
      </c>
    </row>
    <row r="30" spans="1:11">
      <c r="A30" s="155" t="s">
        <v>706</v>
      </c>
    </row>
  </sheetData>
  <mergeCells count="6">
    <mergeCell ref="B4:B8"/>
    <mergeCell ref="B9:B13"/>
    <mergeCell ref="A4:A13"/>
    <mergeCell ref="A14:A23"/>
    <mergeCell ref="B14:B18"/>
    <mergeCell ref="B19:B23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0B0B-4834-FE49-8492-631E7FE85BC2}">
  <dimension ref="A1:Y136"/>
  <sheetViews>
    <sheetView tabSelected="1" topLeftCell="A81" zoomScale="125" workbookViewId="0">
      <selection activeCell="X69" sqref="X69"/>
    </sheetView>
  </sheetViews>
  <sheetFormatPr baseColWidth="10" defaultColWidth="8.83203125" defaultRowHeight="15"/>
  <cols>
    <col min="23" max="23" width="15.6640625" customWidth="1"/>
    <col min="24" max="24" width="39.33203125" customWidth="1"/>
  </cols>
  <sheetData>
    <row r="1" spans="1:22">
      <c r="A1" t="s">
        <v>0</v>
      </c>
    </row>
    <row r="2" spans="1:22">
      <c r="A2" t="s">
        <v>1</v>
      </c>
    </row>
    <row r="4" spans="1:22">
      <c r="A4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b">
        <v>0</v>
      </c>
      <c r="I8">
        <v>1</v>
      </c>
      <c r="O8">
        <v>1</v>
      </c>
      <c r="P8">
        <v>520</v>
      </c>
      <c r="Q8">
        <v>1</v>
      </c>
      <c r="R8">
        <v>12</v>
      </c>
      <c r="S8">
        <v>96</v>
      </c>
      <c r="T8">
        <v>1</v>
      </c>
      <c r="U8">
        <v>8</v>
      </c>
      <c r="V8" t="s">
        <v>12</v>
      </c>
    </row>
    <row r="9" spans="1:22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</row>
    <row r="10" spans="1:22"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35</v>
      </c>
      <c r="L10" t="s">
        <v>35</v>
      </c>
      <c r="M10" t="s">
        <v>36</v>
      </c>
    </row>
    <row r="11" spans="1:22"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  <c r="L11" t="s">
        <v>47</v>
      </c>
      <c r="M11" t="s">
        <v>48</v>
      </c>
    </row>
    <row r="12" spans="1:22"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</row>
    <row r="13" spans="1:22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 t="s">
        <v>69</v>
      </c>
      <c r="K13" t="s">
        <v>23</v>
      </c>
      <c r="L13" t="s">
        <v>70</v>
      </c>
      <c r="M13" t="s">
        <v>71</v>
      </c>
    </row>
    <row r="14" spans="1:22"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L14" t="s">
        <v>46</v>
      </c>
      <c r="M14" t="s">
        <v>82</v>
      </c>
    </row>
    <row r="15" spans="1:22"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23</v>
      </c>
      <c r="L15" t="s">
        <v>92</v>
      </c>
      <c r="M15" t="s">
        <v>93</v>
      </c>
    </row>
    <row r="16" spans="1:22">
      <c r="B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  <c r="J16" t="s">
        <v>102</v>
      </c>
      <c r="K16" t="s">
        <v>46</v>
      </c>
      <c r="L16" t="s">
        <v>81</v>
      </c>
      <c r="M16" t="e" vm="1">
        <f>_FV(0,"0024")</f>
        <v>#VALUE!</v>
      </c>
    </row>
    <row r="18" spans="1:3">
      <c r="A18" t="s">
        <v>4</v>
      </c>
    </row>
    <row r="19" spans="1:3">
      <c r="A19" t="s">
        <v>103</v>
      </c>
      <c r="B19" t="s">
        <v>104</v>
      </c>
      <c r="C19">
        <v>0</v>
      </c>
    </row>
    <row r="21" spans="1:3">
      <c r="A21" t="s">
        <v>105</v>
      </c>
    </row>
    <row r="23" spans="1:3">
      <c r="A23" t="s">
        <v>105</v>
      </c>
    </row>
    <row r="25" spans="1:3">
      <c r="A25" t="s">
        <v>4</v>
      </c>
    </row>
    <row r="26" spans="1:3">
      <c r="A26" t="s">
        <v>103</v>
      </c>
      <c r="B26" t="s">
        <v>106</v>
      </c>
      <c r="C26">
        <v>0</v>
      </c>
    </row>
    <row r="28" spans="1:3">
      <c r="A28" t="s">
        <v>105</v>
      </c>
    </row>
    <row r="30" spans="1:3">
      <c r="A30" t="s">
        <v>105</v>
      </c>
    </row>
    <row r="32" spans="1:3">
      <c r="A32" t="s">
        <v>4</v>
      </c>
    </row>
    <row r="33" spans="1:8">
      <c r="A33" t="s">
        <v>103</v>
      </c>
      <c r="B33" t="s">
        <v>107</v>
      </c>
      <c r="C33">
        <v>0</v>
      </c>
    </row>
    <row r="35" spans="1:8">
      <c r="A35" t="s">
        <v>105</v>
      </c>
    </row>
    <row r="37" spans="1:8">
      <c r="A37" t="s">
        <v>105</v>
      </c>
    </row>
    <row r="39" spans="1:8">
      <c r="A39" t="s">
        <v>4</v>
      </c>
    </row>
    <row r="40" spans="1:8">
      <c r="A40" t="s">
        <v>103</v>
      </c>
      <c r="B40" t="s">
        <v>108</v>
      </c>
      <c r="C40">
        <v>0</v>
      </c>
    </row>
    <row r="41" spans="1:8">
      <c r="A41" t="s">
        <v>109</v>
      </c>
      <c r="B41" t="s">
        <v>110</v>
      </c>
      <c r="C41" t="s">
        <v>111</v>
      </c>
      <c r="D41" t="s">
        <v>112</v>
      </c>
      <c r="E41" t="s">
        <v>113</v>
      </c>
      <c r="F41" t="s">
        <v>114</v>
      </c>
      <c r="G41" t="s">
        <v>115</v>
      </c>
      <c r="H41" t="s">
        <v>116</v>
      </c>
    </row>
    <row r="42" spans="1:8">
      <c r="C42" t="s">
        <v>117</v>
      </c>
      <c r="D42" t="s">
        <v>118</v>
      </c>
      <c r="E42" t="s">
        <v>119</v>
      </c>
    </row>
    <row r="43" spans="1:8">
      <c r="A43" t="s">
        <v>120</v>
      </c>
      <c r="B43" t="s">
        <v>121</v>
      </c>
      <c r="C43" t="s">
        <v>122</v>
      </c>
      <c r="D43" t="s">
        <v>123</v>
      </c>
      <c r="E43" t="s">
        <v>124</v>
      </c>
      <c r="F43" t="s">
        <v>125</v>
      </c>
      <c r="G43" t="s">
        <v>126</v>
      </c>
      <c r="H43" t="s">
        <v>127</v>
      </c>
    </row>
    <row r="44" spans="1:8">
      <c r="C44" t="s">
        <v>128</v>
      </c>
      <c r="D44" t="s">
        <v>129</v>
      </c>
      <c r="E44" t="s">
        <v>130</v>
      </c>
    </row>
    <row r="45" spans="1:8">
      <c r="A45" t="s">
        <v>131</v>
      </c>
      <c r="B45" t="s">
        <v>132</v>
      </c>
      <c r="C45" t="s">
        <v>133</v>
      </c>
      <c r="D45" t="s">
        <v>134</v>
      </c>
      <c r="E45" t="s">
        <v>135</v>
      </c>
      <c r="F45" t="s">
        <v>136</v>
      </c>
      <c r="G45" t="s">
        <v>137</v>
      </c>
      <c r="H45" t="s">
        <v>138</v>
      </c>
    </row>
    <row r="46" spans="1:8">
      <c r="C46" t="s">
        <v>139</v>
      </c>
      <c r="D46" t="s">
        <v>140</v>
      </c>
      <c r="E46" t="s">
        <v>141</v>
      </c>
    </row>
    <row r="47" spans="1:8">
      <c r="A47" t="s">
        <v>142</v>
      </c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</row>
    <row r="48" spans="1:8">
      <c r="C48" t="s">
        <v>150</v>
      </c>
      <c r="D48" t="s">
        <v>151</v>
      </c>
      <c r="E48" t="s">
        <v>152</v>
      </c>
    </row>
    <row r="49" spans="1:24">
      <c r="A49" t="s">
        <v>153</v>
      </c>
      <c r="B49" t="s">
        <v>154</v>
      </c>
      <c r="C49" t="s">
        <v>155</v>
      </c>
      <c r="D49" t="s">
        <v>156</v>
      </c>
      <c r="E49" t="s">
        <v>157</v>
      </c>
      <c r="F49" t="s">
        <v>158</v>
      </c>
      <c r="G49" t="s">
        <v>159</v>
      </c>
      <c r="H49" t="s">
        <v>160</v>
      </c>
    </row>
    <row r="50" spans="1:24">
      <c r="C50" t="s">
        <v>161</v>
      </c>
      <c r="D50" t="s">
        <v>162</v>
      </c>
      <c r="E50" t="s">
        <v>163</v>
      </c>
    </row>
    <row r="51" spans="1:24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G51" t="s">
        <v>170</v>
      </c>
      <c r="H51" t="s">
        <v>171</v>
      </c>
    </row>
    <row r="52" spans="1:24">
      <c r="C52" t="s">
        <v>172</v>
      </c>
      <c r="D52" t="s">
        <v>173</v>
      </c>
      <c r="E52" t="s">
        <v>174</v>
      </c>
    </row>
    <row r="53" spans="1:24">
      <c r="A53" t="s">
        <v>175</v>
      </c>
      <c r="B53" t="s">
        <v>176</v>
      </c>
      <c r="C53" t="s">
        <v>177</v>
      </c>
      <c r="D53" t="s">
        <v>178</v>
      </c>
      <c r="E53" t="s">
        <v>179</v>
      </c>
      <c r="F53" t="s">
        <v>180</v>
      </c>
      <c r="G53" t="s">
        <v>181</v>
      </c>
      <c r="H53" t="s">
        <v>182</v>
      </c>
    </row>
    <row r="54" spans="1:24">
      <c r="C54" t="s">
        <v>183</v>
      </c>
      <c r="D54" t="s">
        <v>184</v>
      </c>
      <c r="E54" t="s">
        <v>180</v>
      </c>
    </row>
    <row r="56" spans="1:24">
      <c r="A56" t="s">
        <v>180</v>
      </c>
    </row>
    <row r="58" spans="1:24">
      <c r="A58" t="s">
        <v>114</v>
      </c>
    </row>
    <row r="59" spans="1:24">
      <c r="X59" s="174"/>
    </row>
    <row r="60" spans="1:24">
      <c r="A60" t="s">
        <v>4</v>
      </c>
    </row>
    <row r="61" spans="1:24">
      <c r="A61" t="s">
        <v>103</v>
      </c>
      <c r="B61" t="s">
        <v>185</v>
      </c>
      <c r="C61">
        <v>0</v>
      </c>
      <c r="P61" s="1" t="s">
        <v>445</v>
      </c>
      <c r="W61" s="2" t="s">
        <v>446</v>
      </c>
    </row>
    <row r="62" spans="1:24">
      <c r="X62" t="s">
        <v>710</v>
      </c>
    </row>
    <row r="63" spans="1:24">
      <c r="A63" t="s">
        <v>105</v>
      </c>
      <c r="P63" s="193" t="s">
        <v>447</v>
      </c>
      <c r="Q63" s="193" t="s">
        <v>448</v>
      </c>
      <c r="R63" s="193" t="s">
        <v>432</v>
      </c>
      <c r="S63" s="193" t="s">
        <v>327</v>
      </c>
      <c r="T63" s="193" t="s">
        <v>440</v>
      </c>
      <c r="U63" s="194" t="s">
        <v>449</v>
      </c>
      <c r="V63" s="195"/>
      <c r="W63" s="175" t="s">
        <v>443</v>
      </c>
      <c r="X63" s="172" t="s">
        <v>711</v>
      </c>
    </row>
    <row r="64" spans="1:24" ht="16" thickBot="1">
      <c r="A64" t="s">
        <v>103</v>
      </c>
      <c r="B64" t="s">
        <v>185</v>
      </c>
      <c r="C64" s="1" t="s">
        <v>323</v>
      </c>
      <c r="E64" s="1" t="s">
        <v>324</v>
      </c>
      <c r="F64" s="1" t="s">
        <v>325</v>
      </c>
      <c r="G64" s="1" t="s">
        <v>326</v>
      </c>
      <c r="H64" s="1" t="s">
        <v>327</v>
      </c>
      <c r="P64" s="193"/>
      <c r="Q64" s="193"/>
      <c r="R64" s="193"/>
      <c r="S64" s="175"/>
      <c r="T64" s="193"/>
      <c r="U64" s="196"/>
      <c r="V64" s="197"/>
      <c r="W64" s="176"/>
      <c r="X64" s="173" t="s">
        <v>712</v>
      </c>
    </row>
    <row r="65" spans="1:25">
      <c r="A65" s="110" t="s">
        <v>186</v>
      </c>
      <c r="B65" s="111" t="s">
        <v>187</v>
      </c>
      <c r="C65" s="111" t="s">
        <v>188</v>
      </c>
      <c r="D65" s="111"/>
      <c r="E65" s="111">
        <v>1.0369999999999999</v>
      </c>
      <c r="F65" s="111">
        <f>E65*5.5</f>
        <v>5.7035</v>
      </c>
      <c r="G65" s="111">
        <f>AVERAGE(F65:F66)</f>
        <v>5.7694999999999999</v>
      </c>
      <c r="H65" s="112">
        <f>_xlfn.STDEV.P(F65:F66)</f>
        <v>6.5999999999999837E-2</v>
      </c>
      <c r="P65" s="177">
        <v>1</v>
      </c>
      <c r="Q65" s="113">
        <v>0</v>
      </c>
      <c r="R65" s="114">
        <f>AVERAGE(F65:F66)</f>
        <v>5.7694999999999999</v>
      </c>
      <c r="S65" s="94">
        <f>STDEV(F65:F66)</f>
        <v>9.333809511662404E-2</v>
      </c>
      <c r="T65" s="4">
        <f>S65/SQRT(2)</f>
        <v>6.5999999999999837E-2</v>
      </c>
      <c r="U65" s="180" t="s">
        <v>450</v>
      </c>
      <c r="V65" s="181"/>
      <c r="W65" s="156">
        <f>T65/R65*100</f>
        <v>1.1439466158245921</v>
      </c>
      <c r="X65" s="157">
        <v>0.53459999999999996</v>
      </c>
      <c r="Y65" s="158" t="s">
        <v>713</v>
      </c>
    </row>
    <row r="66" spans="1:25">
      <c r="A66" s="115" t="s">
        <v>328</v>
      </c>
      <c r="B66" s="5" t="s">
        <v>189</v>
      </c>
      <c r="C66" s="5" t="s">
        <v>27</v>
      </c>
      <c r="D66" s="5"/>
      <c r="E66" s="5">
        <v>1.0609999999999999</v>
      </c>
      <c r="F66" s="5">
        <f t="shared" ref="F66:F125" si="0">E66*5.5</f>
        <v>5.8354999999999997</v>
      </c>
      <c r="G66" s="5"/>
      <c r="H66" s="116"/>
      <c r="I66" s="1"/>
      <c r="P66" s="178"/>
      <c r="Q66" s="117">
        <v>8</v>
      </c>
      <c r="R66" s="118">
        <f>AVERAGE(F69:F72)</f>
        <v>4.588375000000001</v>
      </c>
      <c r="S66" s="95">
        <f>STDEV(F69:F72)</f>
        <v>0.11994330257806537</v>
      </c>
      <c r="T66" s="6">
        <f>S66/2</f>
        <v>5.9971651289032687E-2</v>
      </c>
      <c r="U66" s="182"/>
      <c r="V66" s="183"/>
      <c r="W66" s="157">
        <f t="shared" ref="W66:W80" si="1">T66/R66*100</f>
        <v>1.307034653641707</v>
      </c>
      <c r="X66" s="157">
        <v>0.42515999999999998</v>
      </c>
    </row>
    <row r="67" spans="1:25">
      <c r="A67" s="115" t="s">
        <v>329</v>
      </c>
      <c r="B67" s="7" t="s">
        <v>190</v>
      </c>
      <c r="C67" s="7" t="s">
        <v>191</v>
      </c>
      <c r="D67" s="7"/>
      <c r="E67" s="7">
        <v>0.53800000000000003</v>
      </c>
      <c r="F67" s="7">
        <f t="shared" si="0"/>
        <v>2.9590000000000001</v>
      </c>
      <c r="G67" s="5"/>
      <c r="H67" s="116"/>
      <c r="I67" s="2" t="s">
        <v>337</v>
      </c>
      <c r="P67" s="178"/>
      <c r="Q67" s="117">
        <v>24</v>
      </c>
      <c r="R67" s="118">
        <f>AVERAGE(F73:F75)</f>
        <v>3.3109999999999999</v>
      </c>
      <c r="S67" s="95">
        <f>STDEV(F73:F75)</f>
        <v>0.31866793061116139</v>
      </c>
      <c r="T67" s="6">
        <f>S67/SQRT(3)</f>
        <v>0.18398301552045501</v>
      </c>
      <c r="U67" s="182"/>
      <c r="V67" s="183"/>
      <c r="W67" s="95">
        <f t="shared" si="1"/>
        <v>5.5567204929161891</v>
      </c>
      <c r="X67" s="95">
        <v>0.18398</v>
      </c>
    </row>
    <row r="68" spans="1:25">
      <c r="A68" s="119" t="s">
        <v>330</v>
      </c>
      <c r="B68" s="8" t="s">
        <v>192</v>
      </c>
      <c r="C68" s="8" t="s">
        <v>169</v>
      </c>
      <c r="D68" s="8"/>
      <c r="E68" s="8">
        <v>0.38100000000000001</v>
      </c>
      <c r="F68" s="8">
        <f t="shared" si="0"/>
        <v>2.0954999999999999</v>
      </c>
      <c r="G68" s="9"/>
      <c r="H68" s="120"/>
      <c r="I68" s="1"/>
      <c r="P68" s="179"/>
      <c r="Q68" s="121">
        <v>47.9</v>
      </c>
      <c r="R68" s="122">
        <f>AVERAGE(F76:F78)</f>
        <v>2.0423333333333336</v>
      </c>
      <c r="S68" s="96">
        <f>STDEV(F76:F78)</f>
        <v>0.32780799766529872</v>
      </c>
      <c r="T68" s="6">
        <f>S68/SQRT(3)</f>
        <v>0.18926003569457245</v>
      </c>
      <c r="U68" s="184"/>
      <c r="V68" s="185"/>
      <c r="W68" s="95">
        <f t="shared" si="1"/>
        <v>9.2668533880156243</v>
      </c>
      <c r="X68" s="95">
        <v>0.18926000000000001</v>
      </c>
    </row>
    <row r="69" spans="1:25" ht="15" customHeight="1">
      <c r="A69" s="123" t="s">
        <v>201</v>
      </c>
      <c r="B69" s="3" t="s">
        <v>193</v>
      </c>
      <c r="C69" s="3" t="s">
        <v>194</v>
      </c>
      <c r="D69" s="3"/>
      <c r="E69" s="3">
        <v>0.83099999999999996</v>
      </c>
      <c r="F69" s="3">
        <f t="shared" si="0"/>
        <v>4.5705</v>
      </c>
      <c r="G69" s="3">
        <f>AVERAGE(F69:F72)</f>
        <v>4.588375000000001</v>
      </c>
      <c r="H69" s="124">
        <f>_xlfn.STDEV.P(F69:F72)</f>
        <v>0.10387394704640816</v>
      </c>
      <c r="P69" s="224">
        <v>7</v>
      </c>
      <c r="Q69" s="162">
        <v>144</v>
      </c>
      <c r="R69" s="163">
        <f>AVERAGE(F79:F81)</f>
        <v>5.1846666666666659</v>
      </c>
      <c r="S69" s="164">
        <f>STDEV(F79:F81)</f>
        <v>0.11462365957049729</v>
      </c>
      <c r="T69" s="165">
        <f>S69/SQRT(3)</f>
        <v>6.6178000708526641E-2</v>
      </c>
      <c r="U69" s="189" t="s">
        <v>451</v>
      </c>
      <c r="V69" s="190"/>
      <c r="W69" s="166">
        <f t="shared" si="1"/>
        <v>1.2764176554299855</v>
      </c>
      <c r="X69" s="166">
        <v>0.48041</v>
      </c>
    </row>
    <row r="70" spans="1:25">
      <c r="A70" s="115" t="s">
        <v>331</v>
      </c>
      <c r="B70" s="5" t="s">
        <v>195</v>
      </c>
      <c r="C70" s="5" t="s">
        <v>196</v>
      </c>
      <c r="D70" s="5"/>
      <c r="E70" s="5">
        <v>0.81</v>
      </c>
      <c r="F70" s="5">
        <f t="shared" si="0"/>
        <v>4.4550000000000001</v>
      </c>
      <c r="G70" s="5"/>
      <c r="H70" s="116"/>
      <c r="I70" s="1"/>
      <c r="P70" s="225"/>
      <c r="Q70" s="166">
        <v>152</v>
      </c>
      <c r="R70" s="167">
        <f>AVERAGE(F82:F85)</f>
        <v>4.9087499999999995</v>
      </c>
      <c r="S70" s="168">
        <f>STDEV(F82:F85)</f>
        <v>0.25492564275359453</v>
      </c>
      <c r="T70" s="169">
        <f t="shared" ref="T70:T80" si="2">S70/2</f>
        <v>0.12746282137679726</v>
      </c>
      <c r="U70" s="182"/>
      <c r="V70" s="183"/>
      <c r="W70" s="166">
        <f t="shared" si="1"/>
        <v>2.5966452024812279</v>
      </c>
      <c r="X70" s="166">
        <v>0.45484000000000002</v>
      </c>
    </row>
    <row r="71" spans="1:25">
      <c r="A71" s="115" t="s">
        <v>330</v>
      </c>
      <c r="B71" s="5" t="s">
        <v>197</v>
      </c>
      <c r="C71" s="5" t="s">
        <v>198</v>
      </c>
      <c r="D71" s="5"/>
      <c r="E71" s="5">
        <v>0.86299999999999999</v>
      </c>
      <c r="F71" s="5">
        <f t="shared" si="0"/>
        <v>4.7465000000000002</v>
      </c>
      <c r="G71" s="5"/>
      <c r="H71" s="116"/>
      <c r="I71" s="1"/>
      <c r="P71" s="225"/>
      <c r="Q71" s="166">
        <v>168</v>
      </c>
      <c r="R71" s="167">
        <f>AVERAGE(F86:F89)</f>
        <v>4.4893749999999999</v>
      </c>
      <c r="S71" s="168">
        <f>STDEV(F86:F89)</f>
        <v>6.9913488207450428E-2</v>
      </c>
      <c r="T71" s="169">
        <f t="shared" si="2"/>
        <v>3.4956744103725214E-2</v>
      </c>
      <c r="U71" s="182"/>
      <c r="V71" s="183"/>
      <c r="W71" s="166">
        <f t="shared" si="1"/>
        <v>0.77865502667353947</v>
      </c>
      <c r="X71" s="166">
        <v>0.41599000000000003</v>
      </c>
    </row>
    <row r="72" spans="1:25">
      <c r="A72" s="128"/>
      <c r="B72" s="9" t="s">
        <v>199</v>
      </c>
      <c r="C72" s="9" t="s">
        <v>200</v>
      </c>
      <c r="D72" s="9"/>
      <c r="E72" s="9">
        <v>0.83299999999999996</v>
      </c>
      <c r="F72" s="9">
        <f t="shared" si="0"/>
        <v>4.5815000000000001</v>
      </c>
      <c r="G72" s="9"/>
      <c r="H72" s="120"/>
      <c r="P72" s="226"/>
      <c r="Q72" s="170">
        <v>191.9</v>
      </c>
      <c r="R72" s="167">
        <f>AVERAGE(F90:F93)</f>
        <v>3.6740000000000004</v>
      </c>
      <c r="S72" s="171">
        <f>STDEV(F90:F93)</f>
        <v>0.12630056743076559</v>
      </c>
      <c r="T72" s="169">
        <f t="shared" si="2"/>
        <v>6.3150283715382796E-2</v>
      </c>
      <c r="U72" s="191"/>
      <c r="V72" s="192"/>
      <c r="W72" s="166">
        <f t="shared" si="1"/>
        <v>1.7188427794061729</v>
      </c>
      <c r="X72" s="166">
        <v>0.34043000000000001</v>
      </c>
    </row>
    <row r="73" spans="1:25" ht="15" customHeight="1">
      <c r="A73" s="115" t="s">
        <v>332</v>
      </c>
      <c r="B73" s="5" t="s">
        <v>203</v>
      </c>
      <c r="C73" s="5" t="s">
        <v>204</v>
      </c>
      <c r="D73" s="5"/>
      <c r="E73" s="5">
        <v>0.59</v>
      </c>
      <c r="F73" s="5">
        <f t="shared" si="0"/>
        <v>3.2449999999999997</v>
      </c>
      <c r="G73" s="5"/>
      <c r="H73" s="116"/>
      <c r="I73" s="1"/>
      <c r="P73" s="177">
        <v>1</v>
      </c>
      <c r="Q73" s="113">
        <v>0</v>
      </c>
      <c r="R73" s="125">
        <f>AVERAGE(F94:F97)</f>
        <v>9.5191249999999989</v>
      </c>
      <c r="S73" s="125">
        <f>STDEV(F94:F97)</f>
        <v>0.48181538217454223</v>
      </c>
      <c r="T73" s="94">
        <f t="shared" si="2"/>
        <v>0.24090769108727111</v>
      </c>
      <c r="U73" s="198" t="s">
        <v>452</v>
      </c>
      <c r="V73" s="199"/>
      <c r="W73" s="159">
        <f t="shared" si="1"/>
        <v>2.5307755816555737</v>
      </c>
      <c r="X73" s="159">
        <v>0.88204212299999996</v>
      </c>
    </row>
    <row r="74" spans="1:25">
      <c r="A74" s="115" t="s">
        <v>330</v>
      </c>
      <c r="B74" s="5" t="s">
        <v>205</v>
      </c>
      <c r="C74" s="5" t="s">
        <v>206</v>
      </c>
      <c r="D74" s="5"/>
      <c r="E74" s="5">
        <v>0.55100000000000005</v>
      </c>
      <c r="F74" s="5">
        <f t="shared" si="0"/>
        <v>3.0305000000000004</v>
      </c>
      <c r="G74" s="5"/>
      <c r="H74" s="116"/>
      <c r="I74" s="1"/>
      <c r="P74" s="178"/>
      <c r="Q74" s="117">
        <v>8</v>
      </c>
      <c r="R74" s="118">
        <f>AVERAGE(F98:F101)</f>
        <v>8.6404999999999994</v>
      </c>
      <c r="S74" s="118">
        <f>STDEV(F98:F101)</f>
        <v>0.90211178169152972</v>
      </c>
      <c r="T74" s="95">
        <f t="shared" si="2"/>
        <v>0.45105589084576486</v>
      </c>
      <c r="U74" s="200"/>
      <c r="V74" s="201"/>
      <c r="W74" s="95">
        <f t="shared" si="1"/>
        <v>5.2202521942684443</v>
      </c>
      <c r="X74" s="95">
        <v>0.45105589099999999</v>
      </c>
    </row>
    <row r="75" spans="1:25">
      <c r="A75" s="128"/>
      <c r="B75" s="9" t="s">
        <v>207</v>
      </c>
      <c r="C75" s="9" t="s">
        <v>208</v>
      </c>
      <c r="D75" s="9"/>
      <c r="E75" s="9">
        <v>0.66500000000000004</v>
      </c>
      <c r="F75" s="9">
        <f t="shared" si="0"/>
        <v>3.6575000000000002</v>
      </c>
      <c r="G75" s="9"/>
      <c r="H75" s="120"/>
      <c r="P75" s="178"/>
      <c r="Q75" s="117">
        <v>24</v>
      </c>
      <c r="R75" s="118">
        <f>AVERAGE(F102:F105)</f>
        <v>7.6394999999999991</v>
      </c>
      <c r="S75" s="118">
        <f>STDEV(F102:F105)</f>
        <v>0.56306319953151451</v>
      </c>
      <c r="T75" s="95">
        <f t="shared" si="2"/>
        <v>0.28153159976575726</v>
      </c>
      <c r="U75" s="200"/>
      <c r="V75" s="201"/>
      <c r="W75" s="157">
        <f t="shared" si="1"/>
        <v>3.6852097619707744</v>
      </c>
      <c r="X75" s="157">
        <v>0.70787606999999997</v>
      </c>
    </row>
    <row r="76" spans="1:25">
      <c r="A76" s="123" t="s">
        <v>217</v>
      </c>
      <c r="B76" s="3" t="s">
        <v>210</v>
      </c>
      <c r="C76" s="3" t="s">
        <v>211</v>
      </c>
      <c r="D76" s="3"/>
      <c r="E76" s="3">
        <v>0.44</v>
      </c>
      <c r="F76" s="3">
        <f t="shared" si="0"/>
        <v>2.42</v>
      </c>
      <c r="G76" s="3">
        <f>AVERAGE(F76:F78)</f>
        <v>2.0423333333333336</v>
      </c>
      <c r="H76" s="124">
        <f>_xlfn.STDEV.P(F76:F78)</f>
        <v>0.26765410929447969</v>
      </c>
      <c r="P76" s="179"/>
      <c r="Q76" s="121">
        <v>47.9</v>
      </c>
      <c r="R76" s="118">
        <f>AVERAGE(F106:F109)</f>
        <v>6.1792499999999997</v>
      </c>
      <c r="S76" s="118">
        <f>STDEV(F106:F109)</f>
        <v>0.7276301143667242</v>
      </c>
      <c r="T76" s="96">
        <f t="shared" si="2"/>
        <v>0.3638150571833621</v>
      </c>
      <c r="U76" s="202"/>
      <c r="V76" s="203"/>
      <c r="W76" s="95">
        <f t="shared" si="1"/>
        <v>5.8876895607616158</v>
      </c>
      <c r="X76" s="95">
        <v>0.363815057</v>
      </c>
    </row>
    <row r="77" spans="1:25" ht="15" customHeight="1">
      <c r="A77" s="115" t="s">
        <v>330</v>
      </c>
      <c r="B77" s="5" t="s">
        <v>214</v>
      </c>
      <c r="C77" s="5" t="s">
        <v>215</v>
      </c>
      <c r="D77" s="5"/>
      <c r="E77" s="5">
        <v>0.34100000000000003</v>
      </c>
      <c r="F77" s="5">
        <f t="shared" si="0"/>
        <v>1.8755000000000002</v>
      </c>
      <c r="G77" s="5"/>
      <c r="H77" s="116"/>
      <c r="I77" s="1"/>
      <c r="P77" s="186">
        <v>7</v>
      </c>
      <c r="Q77" s="114">
        <v>144</v>
      </c>
      <c r="R77" s="126">
        <f>AVERAGE(F110:F113)</f>
        <v>10.85975</v>
      </c>
      <c r="S77" s="125">
        <f>STDEV(F110:F113)</f>
        <v>1.4059108850374107</v>
      </c>
      <c r="T77" s="95">
        <f t="shared" si="2"/>
        <v>0.70295544251870534</v>
      </c>
      <c r="U77" s="198" t="s">
        <v>452</v>
      </c>
      <c r="V77" s="199"/>
      <c r="W77" s="95">
        <f t="shared" si="1"/>
        <v>6.4730352219775344</v>
      </c>
      <c r="X77" s="95">
        <v>0.70295544300000001</v>
      </c>
    </row>
    <row r="78" spans="1:25" ht="16" thickBot="1">
      <c r="A78" s="130"/>
      <c r="B78" s="62" t="s">
        <v>216</v>
      </c>
      <c r="C78" s="62" t="s">
        <v>53</v>
      </c>
      <c r="D78" s="62"/>
      <c r="E78" s="62">
        <v>0.33300000000000002</v>
      </c>
      <c r="F78" s="62">
        <f t="shared" si="0"/>
        <v>1.8315000000000001</v>
      </c>
      <c r="G78" s="62"/>
      <c r="H78" s="131"/>
      <c r="P78" s="187"/>
      <c r="Q78" s="132">
        <v>152</v>
      </c>
      <c r="R78" s="127">
        <f>AVERAGE(F114:F117)</f>
        <v>9.593375</v>
      </c>
      <c r="S78" s="118">
        <f>STDEV(F114:F117)</f>
        <v>0.144569115535327</v>
      </c>
      <c r="T78" s="95">
        <f t="shared" si="2"/>
        <v>7.2284557767663501E-2</v>
      </c>
      <c r="U78" s="200"/>
      <c r="V78" s="201"/>
      <c r="W78" s="157">
        <f t="shared" si="1"/>
        <v>0.75348412594799541</v>
      </c>
      <c r="X78" s="157">
        <v>0.88892212800000003</v>
      </c>
    </row>
    <row r="79" spans="1:25">
      <c r="A79" s="110" t="s">
        <v>226</v>
      </c>
      <c r="B79" s="111" t="s">
        <v>218</v>
      </c>
      <c r="C79" s="111" t="s">
        <v>219</v>
      </c>
      <c r="D79" s="111"/>
      <c r="E79" s="111">
        <v>0.92</v>
      </c>
      <c r="F79" s="111">
        <f t="shared" si="0"/>
        <v>5.0600000000000005</v>
      </c>
      <c r="G79" s="111">
        <f>AVERAGE(F79:F81)</f>
        <v>5.1846666666666659</v>
      </c>
      <c r="H79" s="112">
        <f>_xlfn.STDEV.P(F79:F81)</f>
        <v>9.3589826132734671E-2</v>
      </c>
      <c r="P79" s="187"/>
      <c r="Q79" s="132">
        <v>168</v>
      </c>
      <c r="R79" s="127">
        <f>AVERAGE(F118:F121)</f>
        <v>9.1506249999999998</v>
      </c>
      <c r="S79" s="118">
        <f>STDEV(F118:F121)</f>
        <v>0.20892158616731477</v>
      </c>
      <c r="T79" s="95">
        <f t="shared" si="2"/>
        <v>0.10446079308365738</v>
      </c>
      <c r="U79" s="200"/>
      <c r="V79" s="201"/>
      <c r="W79" s="157">
        <f t="shared" si="1"/>
        <v>1.1415700357479122</v>
      </c>
      <c r="X79" s="157">
        <v>0.84789691300000003</v>
      </c>
    </row>
    <row r="80" spans="1:25">
      <c r="A80" s="115" t="s">
        <v>334</v>
      </c>
      <c r="B80" s="5" t="s">
        <v>220</v>
      </c>
      <c r="C80" s="5" t="s">
        <v>221</v>
      </c>
      <c r="D80" s="5"/>
      <c r="E80" s="5">
        <v>0.94699999999999995</v>
      </c>
      <c r="F80" s="5">
        <f t="shared" si="0"/>
        <v>5.2084999999999999</v>
      </c>
      <c r="G80" s="5"/>
      <c r="H80" s="116"/>
      <c r="I80" s="1"/>
      <c r="P80" s="188"/>
      <c r="Q80" s="133">
        <v>191.9</v>
      </c>
      <c r="R80" s="129">
        <f>AVERAGE(F122:F125)</f>
        <v>8.5786250000000006</v>
      </c>
      <c r="S80" s="122">
        <f>STDEV(F122:F125)</f>
        <v>0.25590765749908001</v>
      </c>
      <c r="T80" s="96">
        <f t="shared" si="2"/>
        <v>0.12795382874954001</v>
      </c>
      <c r="U80" s="202"/>
      <c r="V80" s="203"/>
      <c r="W80" s="160">
        <f t="shared" si="1"/>
        <v>1.4915423946091593</v>
      </c>
      <c r="X80" s="160">
        <v>0.79489539300000001</v>
      </c>
    </row>
    <row r="81" spans="1:24">
      <c r="A81" s="119" t="s">
        <v>330</v>
      </c>
      <c r="B81" s="9" t="s">
        <v>224</v>
      </c>
      <c r="C81" s="9" t="s">
        <v>225</v>
      </c>
      <c r="D81" s="9"/>
      <c r="E81" s="9">
        <v>0.96099999999999997</v>
      </c>
      <c r="F81" s="9">
        <f t="shared" si="0"/>
        <v>5.2854999999999999</v>
      </c>
      <c r="G81" s="9"/>
      <c r="H81" s="120"/>
      <c r="I81" s="1"/>
      <c r="V81" t="s">
        <v>432</v>
      </c>
      <c r="X81">
        <f>AVERAGE(X65:X80)</f>
        <v>0.54150806362500004</v>
      </c>
    </row>
    <row r="82" spans="1:24">
      <c r="A82" s="123" t="s">
        <v>233</v>
      </c>
      <c r="B82" s="3" t="s">
        <v>227</v>
      </c>
      <c r="C82" s="3" t="s">
        <v>228</v>
      </c>
      <c r="D82" s="3"/>
      <c r="E82" s="3">
        <v>0.84199999999999997</v>
      </c>
      <c r="F82" s="3">
        <f t="shared" si="0"/>
        <v>4.6310000000000002</v>
      </c>
      <c r="G82" s="3">
        <f>AVERAGE(F82:F85)</f>
        <v>4.9087499999999995</v>
      </c>
      <c r="H82" s="124">
        <f>_xlfn.STDEV.P(F82:F85)</f>
        <v>0.22077208270068926</v>
      </c>
    </row>
    <row r="83" spans="1:24">
      <c r="A83" s="115" t="s">
        <v>331</v>
      </c>
      <c r="B83" s="5" t="s">
        <v>229</v>
      </c>
      <c r="C83" s="5" t="s">
        <v>230</v>
      </c>
      <c r="D83" s="5"/>
      <c r="E83" s="5">
        <v>0.871</v>
      </c>
      <c r="F83" s="5">
        <f t="shared" si="0"/>
        <v>4.7904999999999998</v>
      </c>
      <c r="G83" s="5"/>
      <c r="H83" s="116"/>
      <c r="I83" s="1"/>
    </row>
    <row r="84" spans="1:24">
      <c r="A84" s="115" t="s">
        <v>330</v>
      </c>
      <c r="B84" s="5" t="s">
        <v>231</v>
      </c>
      <c r="C84" s="5" t="s">
        <v>221</v>
      </c>
      <c r="D84" s="5"/>
      <c r="E84" s="5">
        <v>0.94899999999999995</v>
      </c>
      <c r="F84" s="5">
        <f t="shared" si="0"/>
        <v>5.2195</v>
      </c>
      <c r="G84" s="5"/>
      <c r="H84" s="116"/>
      <c r="I84" s="1"/>
      <c r="P84" s="161" t="s">
        <v>708</v>
      </c>
    </row>
    <row r="85" spans="1:24">
      <c r="A85" s="128"/>
      <c r="B85" s="9" t="s">
        <v>232</v>
      </c>
      <c r="C85" s="9" t="s">
        <v>55</v>
      </c>
      <c r="D85" s="9"/>
      <c r="E85" s="9">
        <v>0.90800000000000003</v>
      </c>
      <c r="F85" s="9">
        <f t="shared" si="0"/>
        <v>4.9939999999999998</v>
      </c>
      <c r="G85" s="9"/>
      <c r="H85" s="120"/>
    </row>
    <row r="86" spans="1:24">
      <c r="A86" s="123" t="s">
        <v>240</v>
      </c>
      <c r="B86" s="3" t="s">
        <v>234</v>
      </c>
      <c r="C86" s="3" t="s">
        <v>152</v>
      </c>
      <c r="D86" s="3"/>
      <c r="E86" s="3">
        <v>0.8</v>
      </c>
      <c r="F86" s="3">
        <f t="shared" si="0"/>
        <v>4.4000000000000004</v>
      </c>
      <c r="G86" s="3">
        <f>AVERAGE(F86:F89)</f>
        <v>4.4893749999999999</v>
      </c>
      <c r="H86" s="124">
        <f>_xlfn.STDEV.P(F86:F89)</f>
        <v>6.0546856854835851E-2</v>
      </c>
      <c r="P86" t="s">
        <v>709</v>
      </c>
    </row>
    <row r="87" spans="1:24">
      <c r="A87" s="115" t="s">
        <v>332</v>
      </c>
      <c r="B87" s="5" t="s">
        <v>235</v>
      </c>
      <c r="C87" s="5" t="s">
        <v>236</v>
      </c>
      <c r="D87" s="5"/>
      <c r="E87" s="5">
        <v>0.81599999999999995</v>
      </c>
      <c r="F87" s="5">
        <f t="shared" si="0"/>
        <v>4.4879999999999995</v>
      </c>
      <c r="G87" s="5"/>
      <c r="H87" s="116"/>
      <c r="I87" s="1"/>
    </row>
    <row r="88" spans="1:24">
      <c r="A88" s="115" t="s">
        <v>330</v>
      </c>
      <c r="B88" s="5" t="s">
        <v>237</v>
      </c>
      <c r="C88" s="5" t="s">
        <v>238</v>
      </c>
      <c r="D88" s="5"/>
      <c r="E88" s="5">
        <v>0.81799999999999995</v>
      </c>
      <c r="F88" s="5">
        <f t="shared" si="0"/>
        <v>4.4989999999999997</v>
      </c>
      <c r="G88" s="5"/>
      <c r="H88" s="116"/>
      <c r="I88" s="1"/>
    </row>
    <row r="89" spans="1:24">
      <c r="A89" s="128"/>
      <c r="B89" s="9" t="s">
        <v>239</v>
      </c>
      <c r="C89" s="9" t="s">
        <v>194</v>
      </c>
      <c r="D89" s="9"/>
      <c r="E89" s="9">
        <v>0.83099999999999996</v>
      </c>
      <c r="F89" s="9">
        <f t="shared" si="0"/>
        <v>4.5705</v>
      </c>
      <c r="G89" s="9"/>
      <c r="H89" s="120"/>
    </row>
    <row r="90" spans="1:24">
      <c r="A90" s="123" t="s">
        <v>249</v>
      </c>
      <c r="B90" s="3" t="s">
        <v>241</v>
      </c>
      <c r="C90" s="3" t="s">
        <v>242</v>
      </c>
      <c r="D90" s="3"/>
      <c r="E90" s="3">
        <v>0.68400000000000005</v>
      </c>
      <c r="F90" s="3">
        <f t="shared" si="0"/>
        <v>3.7620000000000005</v>
      </c>
      <c r="G90" s="3">
        <f>AVERAGE(F90:F93)</f>
        <v>3.6740000000000004</v>
      </c>
      <c r="H90" s="124">
        <f>_xlfn.STDEV.P(F90:F93)</f>
        <v>0.10937949990743248</v>
      </c>
    </row>
    <row r="91" spans="1:24">
      <c r="A91" s="115" t="s">
        <v>333</v>
      </c>
      <c r="B91" s="11" t="s">
        <v>243</v>
      </c>
      <c r="C91" s="5" t="s">
        <v>244</v>
      </c>
      <c r="D91" s="5"/>
      <c r="E91" s="5">
        <v>0.67500000000000004</v>
      </c>
      <c r="F91" s="5">
        <f t="shared" si="0"/>
        <v>3.7125000000000004</v>
      </c>
      <c r="G91" s="5"/>
      <c r="H91" s="116"/>
      <c r="I91" s="1"/>
      <c r="J91" s="2"/>
    </row>
    <row r="92" spans="1:24">
      <c r="A92" s="115" t="s">
        <v>330</v>
      </c>
      <c r="B92" s="5" t="s">
        <v>245</v>
      </c>
      <c r="C92" s="5" t="s">
        <v>246</v>
      </c>
      <c r="D92" s="5"/>
      <c r="E92" s="5">
        <v>0.67900000000000005</v>
      </c>
      <c r="F92" s="5">
        <f t="shared" si="0"/>
        <v>3.7345000000000002</v>
      </c>
      <c r="G92" s="5"/>
      <c r="H92" s="116"/>
      <c r="I92" s="1"/>
    </row>
    <row r="93" spans="1:24" ht="16" thickBot="1">
      <c r="A93" s="130"/>
      <c r="B93" s="62" t="s">
        <v>247</v>
      </c>
      <c r="C93" s="62" t="s">
        <v>248</v>
      </c>
      <c r="D93" s="62"/>
      <c r="E93" s="62">
        <v>0.63400000000000001</v>
      </c>
      <c r="F93" s="62">
        <f t="shared" si="0"/>
        <v>3.4870000000000001</v>
      </c>
      <c r="G93" s="62"/>
      <c r="H93" s="131"/>
    </row>
    <row r="94" spans="1:24">
      <c r="A94" s="134" t="s">
        <v>258</v>
      </c>
      <c r="B94" s="111" t="s">
        <v>250</v>
      </c>
      <c r="C94" s="111" t="s">
        <v>251</v>
      </c>
      <c r="D94" s="111"/>
      <c r="E94" s="111">
        <v>1.7410000000000001</v>
      </c>
      <c r="F94" s="111">
        <f t="shared" si="0"/>
        <v>9.5754999999999999</v>
      </c>
      <c r="G94" s="111">
        <f>AVERAGE(F94:F97)</f>
        <v>9.5191249999999989</v>
      </c>
      <c r="H94" s="112">
        <f>_xlfn.STDEV.P(F94:F97)</f>
        <v>0.41726436089726154</v>
      </c>
    </row>
    <row r="95" spans="1:24">
      <c r="A95" s="135" t="s">
        <v>328</v>
      </c>
      <c r="B95" s="5" t="s">
        <v>252</v>
      </c>
      <c r="C95" s="5" t="s">
        <v>253</v>
      </c>
      <c r="D95" s="5"/>
      <c r="E95" s="5">
        <v>1.8080000000000001</v>
      </c>
      <c r="F95" s="5">
        <f t="shared" si="0"/>
        <v>9.9440000000000008</v>
      </c>
      <c r="G95" s="5"/>
      <c r="H95" s="116"/>
      <c r="I95" s="1"/>
    </row>
    <row r="96" spans="1:24">
      <c r="A96" s="135" t="s">
        <v>329</v>
      </c>
      <c r="B96" s="5" t="s">
        <v>254</v>
      </c>
      <c r="C96" s="5" t="s">
        <v>255</v>
      </c>
      <c r="D96" s="5"/>
      <c r="E96" s="5">
        <v>1.6060000000000001</v>
      </c>
      <c r="F96" s="5">
        <f t="shared" si="0"/>
        <v>8.8330000000000002</v>
      </c>
      <c r="G96" s="5"/>
      <c r="H96" s="116"/>
      <c r="I96" s="1"/>
    </row>
    <row r="97" spans="1:9">
      <c r="A97" s="136" t="s">
        <v>335</v>
      </c>
      <c r="B97" s="9" t="s">
        <v>256</v>
      </c>
      <c r="C97" s="9" t="s">
        <v>257</v>
      </c>
      <c r="D97" s="9"/>
      <c r="E97" s="9">
        <v>1.768</v>
      </c>
      <c r="F97" s="9">
        <f t="shared" si="0"/>
        <v>9.7240000000000002</v>
      </c>
      <c r="G97" s="9"/>
      <c r="H97" s="120"/>
      <c r="I97" s="1"/>
    </row>
    <row r="98" spans="1:9">
      <c r="A98" s="137" t="s">
        <v>267</v>
      </c>
      <c r="B98" s="3" t="s">
        <v>259</v>
      </c>
      <c r="C98" s="3" t="s">
        <v>260</v>
      </c>
      <c r="D98" s="3"/>
      <c r="E98" s="3">
        <v>1.6879999999999999</v>
      </c>
      <c r="F98" s="3">
        <f t="shared" si="0"/>
        <v>9.2839999999999989</v>
      </c>
      <c r="G98" s="3">
        <f>AVERAGE(F98:F101)</f>
        <v>8.6404999999999994</v>
      </c>
      <c r="H98" s="124">
        <f>_xlfn.STDEV.P(F98:F101)</f>
        <v>0.78125171999810639</v>
      </c>
    </row>
    <row r="99" spans="1:9">
      <c r="A99" s="135" t="s">
        <v>331</v>
      </c>
      <c r="B99" s="5" t="s">
        <v>261</v>
      </c>
      <c r="C99" s="5" t="s">
        <v>262</v>
      </c>
      <c r="D99" s="5"/>
      <c r="E99" s="5">
        <v>1.63</v>
      </c>
      <c r="F99" s="5">
        <f t="shared" si="0"/>
        <v>8.9649999999999999</v>
      </c>
      <c r="G99" s="5"/>
      <c r="H99" s="116"/>
      <c r="I99" s="1"/>
    </row>
    <row r="100" spans="1:9">
      <c r="A100" s="135" t="s">
        <v>335</v>
      </c>
      <c r="B100" s="5" t="s">
        <v>263</v>
      </c>
      <c r="C100" s="5" t="s">
        <v>264</v>
      </c>
      <c r="D100" s="5"/>
      <c r="E100" s="5">
        <v>1.6379999999999999</v>
      </c>
      <c r="F100" s="5">
        <f t="shared" si="0"/>
        <v>9.0090000000000003</v>
      </c>
      <c r="G100" s="5"/>
      <c r="H100" s="116"/>
      <c r="I100" s="1"/>
    </row>
    <row r="101" spans="1:9">
      <c r="A101" s="138"/>
      <c r="B101" s="9" t="s">
        <v>265</v>
      </c>
      <c r="C101" s="9" t="s">
        <v>266</v>
      </c>
      <c r="D101" s="9"/>
      <c r="E101" s="9">
        <v>1.3280000000000001</v>
      </c>
      <c r="F101" s="9">
        <f t="shared" si="0"/>
        <v>7.3040000000000003</v>
      </c>
      <c r="G101" s="9"/>
      <c r="H101" s="120"/>
    </row>
    <row r="102" spans="1:9">
      <c r="A102" s="139" t="s">
        <v>275</v>
      </c>
      <c r="B102" s="5" t="s">
        <v>268</v>
      </c>
      <c r="C102" s="5" t="s">
        <v>269</v>
      </c>
      <c r="D102" s="5"/>
      <c r="E102" s="5">
        <v>1.363</v>
      </c>
      <c r="F102" s="5">
        <f t="shared" si="0"/>
        <v>7.4965000000000002</v>
      </c>
      <c r="G102" s="5">
        <f>AVERAGE(F102:F105)</f>
        <v>7.6394999999999991</v>
      </c>
      <c r="H102" s="116">
        <f>_xlfn.STDEV.P(F102:F105)</f>
        <v>0.48762703473043784</v>
      </c>
    </row>
    <row r="103" spans="1:9">
      <c r="A103" s="135" t="s">
        <v>332</v>
      </c>
      <c r="B103" s="5" t="s">
        <v>270</v>
      </c>
      <c r="C103" s="5" t="s">
        <v>271</v>
      </c>
      <c r="D103" s="5"/>
      <c r="E103" s="5">
        <v>1.31</v>
      </c>
      <c r="F103" s="5">
        <f t="shared" si="0"/>
        <v>7.2050000000000001</v>
      </c>
      <c r="G103" s="5"/>
      <c r="H103" s="116"/>
      <c r="I103" s="1"/>
    </row>
    <row r="104" spans="1:9">
      <c r="A104" s="135" t="s">
        <v>335</v>
      </c>
      <c r="B104" s="5" t="s">
        <v>272</v>
      </c>
      <c r="C104" s="5" t="s">
        <v>86</v>
      </c>
      <c r="D104" s="5"/>
      <c r="E104" s="5">
        <v>1.5389999999999999</v>
      </c>
      <c r="F104" s="5">
        <f t="shared" si="0"/>
        <v>8.4644999999999992</v>
      </c>
      <c r="G104" s="5"/>
      <c r="H104" s="116"/>
      <c r="I104" s="1"/>
    </row>
    <row r="105" spans="1:9">
      <c r="A105" s="139"/>
      <c r="B105" s="5" t="s">
        <v>273</v>
      </c>
      <c r="C105" s="5" t="s">
        <v>274</v>
      </c>
      <c r="D105" s="5"/>
      <c r="E105" s="5">
        <v>1.3440000000000001</v>
      </c>
      <c r="F105" s="5">
        <f t="shared" si="0"/>
        <v>7.3920000000000003</v>
      </c>
      <c r="G105" s="5"/>
      <c r="H105" s="116"/>
    </row>
    <row r="106" spans="1:9">
      <c r="A106" s="137" t="s">
        <v>284</v>
      </c>
      <c r="B106" s="3" t="s">
        <v>276</v>
      </c>
      <c r="C106" s="3" t="s">
        <v>277</v>
      </c>
      <c r="D106" s="3"/>
      <c r="E106" s="3">
        <v>1.0549999999999999</v>
      </c>
      <c r="F106" s="3">
        <f t="shared" si="0"/>
        <v>5.8024999999999993</v>
      </c>
      <c r="G106" s="3">
        <f>AVERAGE(F106:F109)</f>
        <v>6.1792499999999997</v>
      </c>
      <c r="H106" s="124">
        <f>_xlfn.STDEV.P(F106:F109)</f>
        <v>0.63014616360015963</v>
      </c>
    </row>
    <row r="107" spans="1:9">
      <c r="A107" s="135" t="s">
        <v>333</v>
      </c>
      <c r="B107" s="5" t="s">
        <v>278</v>
      </c>
      <c r="C107" s="5" t="s">
        <v>279</v>
      </c>
      <c r="D107" s="5"/>
      <c r="E107" s="5">
        <v>0.997</v>
      </c>
      <c r="F107" s="5">
        <f t="shared" si="0"/>
        <v>5.4835000000000003</v>
      </c>
      <c r="G107" s="5"/>
      <c r="H107" s="116"/>
      <c r="I107" s="1"/>
    </row>
    <row r="108" spans="1:9">
      <c r="A108" s="135" t="s">
        <v>335</v>
      </c>
      <c r="B108" s="5" t="s">
        <v>280</v>
      </c>
      <c r="C108" s="5" t="s">
        <v>281</v>
      </c>
      <c r="D108" s="5"/>
      <c r="E108" s="5">
        <v>1.3009999999999999</v>
      </c>
      <c r="F108" s="5">
        <f t="shared" si="0"/>
        <v>7.1555</v>
      </c>
      <c r="G108" s="5"/>
      <c r="H108" s="116"/>
      <c r="I108" s="1"/>
    </row>
    <row r="109" spans="1:9" ht="16" thickBot="1">
      <c r="A109" s="140"/>
      <c r="B109" s="62" t="s">
        <v>282</v>
      </c>
      <c r="C109" s="62" t="s">
        <v>283</v>
      </c>
      <c r="D109" s="62"/>
      <c r="E109" s="62">
        <v>1.141</v>
      </c>
      <c r="F109" s="62">
        <f t="shared" si="0"/>
        <v>6.2755000000000001</v>
      </c>
      <c r="G109" s="62"/>
      <c r="H109" s="131"/>
    </row>
    <row r="110" spans="1:9">
      <c r="A110" s="134" t="s">
        <v>294</v>
      </c>
      <c r="B110" s="111" t="s">
        <v>285</v>
      </c>
      <c r="C110" s="111" t="s">
        <v>286</v>
      </c>
      <c r="D110" s="111" t="s">
        <v>287</v>
      </c>
      <c r="E110" s="111">
        <v>2.355</v>
      </c>
      <c r="F110" s="111">
        <f t="shared" si="0"/>
        <v>12.952500000000001</v>
      </c>
      <c r="G110" s="111">
        <f>AVERAGE(F110:F113)</f>
        <v>10.85975</v>
      </c>
      <c r="H110" s="112">
        <f>_xlfn.STDEV.P(F110:F113)</f>
        <v>1.2175545418994611</v>
      </c>
    </row>
    <row r="111" spans="1:9">
      <c r="A111" s="135" t="s">
        <v>334</v>
      </c>
      <c r="B111" s="5" t="s">
        <v>288</v>
      </c>
      <c r="C111" s="5" t="s">
        <v>289</v>
      </c>
      <c r="D111" s="5"/>
      <c r="E111" s="5">
        <v>1.8109999999999999</v>
      </c>
      <c r="F111" s="5">
        <f t="shared" si="0"/>
        <v>9.9604999999999997</v>
      </c>
      <c r="G111" s="5"/>
      <c r="H111" s="116"/>
      <c r="I111" s="1"/>
    </row>
    <row r="112" spans="1:9">
      <c r="A112" s="135" t="s">
        <v>329</v>
      </c>
      <c r="B112" s="5" t="s">
        <v>290</v>
      </c>
      <c r="C112" s="5" t="s">
        <v>291</v>
      </c>
      <c r="D112" s="5"/>
      <c r="E112" s="5">
        <v>1.8440000000000001</v>
      </c>
      <c r="F112" s="5">
        <f t="shared" si="0"/>
        <v>10.142000000000001</v>
      </c>
      <c r="G112" s="5"/>
      <c r="H112" s="116"/>
      <c r="I112" s="1"/>
    </row>
    <row r="113" spans="1:9">
      <c r="A113" s="136" t="s">
        <v>335</v>
      </c>
      <c r="B113" s="9" t="s">
        <v>292</v>
      </c>
      <c r="C113" s="9" t="s">
        <v>293</v>
      </c>
      <c r="D113" s="9"/>
      <c r="E113" s="9">
        <v>1.8879999999999999</v>
      </c>
      <c r="F113" s="9">
        <f t="shared" si="0"/>
        <v>10.384</v>
      </c>
      <c r="G113" s="9"/>
      <c r="H113" s="120"/>
      <c r="I113" s="1"/>
    </row>
    <row r="114" spans="1:9">
      <c r="A114" s="137" t="s">
        <v>302</v>
      </c>
      <c r="B114" s="3" t="s">
        <v>295</v>
      </c>
      <c r="C114" s="3" t="s">
        <v>296</v>
      </c>
      <c r="D114" s="3"/>
      <c r="E114" s="3">
        <v>1.7450000000000001</v>
      </c>
      <c r="F114" s="3">
        <f t="shared" si="0"/>
        <v>9.5975000000000001</v>
      </c>
      <c r="G114" s="3">
        <f>AVERAGE(F114:F117)</f>
        <v>9.593375</v>
      </c>
      <c r="H114" s="124">
        <f>_xlfn.STDEV.P(F114:F117)</f>
        <v>0.12520052665624071</v>
      </c>
    </row>
    <row r="115" spans="1:9">
      <c r="A115" s="135" t="s">
        <v>331</v>
      </c>
      <c r="B115" s="5" t="s">
        <v>297</v>
      </c>
      <c r="C115" s="5" t="s">
        <v>298</v>
      </c>
      <c r="D115" s="5"/>
      <c r="E115" s="5">
        <v>1.748</v>
      </c>
      <c r="F115" s="5">
        <f t="shared" si="0"/>
        <v>9.6140000000000008</v>
      </c>
      <c r="G115" s="5"/>
      <c r="H115" s="116"/>
      <c r="I115" s="1"/>
    </row>
    <row r="116" spans="1:9">
      <c r="A116" s="135" t="s">
        <v>335</v>
      </c>
      <c r="B116" s="5" t="s">
        <v>299</v>
      </c>
      <c r="C116" s="5" t="s">
        <v>300</v>
      </c>
      <c r="D116" s="5"/>
      <c r="E116" s="5">
        <v>1.71</v>
      </c>
      <c r="F116" s="5">
        <f t="shared" si="0"/>
        <v>9.4049999999999994</v>
      </c>
      <c r="G116" s="5"/>
      <c r="H116" s="116"/>
      <c r="I116" s="1"/>
    </row>
    <row r="117" spans="1:9">
      <c r="A117" s="138"/>
      <c r="B117" s="9" t="s">
        <v>301</v>
      </c>
      <c r="C117" s="9" t="s">
        <v>144</v>
      </c>
      <c r="D117" s="9"/>
      <c r="E117" s="9">
        <v>1.774</v>
      </c>
      <c r="F117" s="9">
        <f t="shared" si="0"/>
        <v>9.7569999999999997</v>
      </c>
      <c r="G117" s="9"/>
      <c r="H117" s="120"/>
    </row>
    <row r="118" spans="1:9">
      <c r="A118" s="137" t="s">
        <v>310</v>
      </c>
      <c r="B118" s="3" t="s">
        <v>303</v>
      </c>
      <c r="C118" s="3" t="s">
        <v>304</v>
      </c>
      <c r="D118" s="3"/>
      <c r="E118" s="3">
        <v>1.627</v>
      </c>
      <c r="F118" s="3">
        <f t="shared" si="0"/>
        <v>8.9484999999999992</v>
      </c>
      <c r="G118" s="3">
        <f>AVERAGE(F118:F121)</f>
        <v>9.1506249999999998</v>
      </c>
      <c r="H118" s="124">
        <f>_xlfn.STDEV.P(F118:F121)</f>
        <v>0.18093140101983415</v>
      </c>
    </row>
    <row r="119" spans="1:9">
      <c r="A119" s="135" t="s">
        <v>332</v>
      </c>
      <c r="B119" s="5" t="s">
        <v>305</v>
      </c>
      <c r="C119" s="5" t="s">
        <v>306</v>
      </c>
      <c r="D119" s="5"/>
      <c r="E119" s="5">
        <v>1.704</v>
      </c>
      <c r="F119" s="5">
        <f t="shared" si="0"/>
        <v>9.3719999999999999</v>
      </c>
      <c r="G119" s="5"/>
      <c r="H119" s="116"/>
      <c r="I119" s="1"/>
    </row>
    <row r="120" spans="1:9">
      <c r="A120" s="135" t="s">
        <v>335</v>
      </c>
      <c r="B120" s="5" t="s">
        <v>307</v>
      </c>
      <c r="C120" s="5" t="s">
        <v>308</v>
      </c>
      <c r="D120" s="5"/>
      <c r="E120" s="5">
        <v>1.6359999999999999</v>
      </c>
      <c r="F120" s="5">
        <f t="shared" si="0"/>
        <v>8.9979999999999993</v>
      </c>
      <c r="G120" s="5"/>
      <c r="H120" s="116"/>
      <c r="I120" s="1"/>
    </row>
    <row r="121" spans="1:9">
      <c r="A121" s="138"/>
      <c r="B121" s="9" t="s">
        <v>309</v>
      </c>
      <c r="C121" s="9" t="s">
        <v>260</v>
      </c>
      <c r="D121" s="9"/>
      <c r="E121" s="9">
        <v>1.6879999999999999</v>
      </c>
      <c r="F121" s="9">
        <f t="shared" si="0"/>
        <v>9.2839999999999989</v>
      </c>
      <c r="G121" s="9"/>
      <c r="H121" s="120"/>
    </row>
    <row r="122" spans="1:9">
      <c r="A122" s="139" t="s">
        <v>336</v>
      </c>
      <c r="B122" s="5" t="s">
        <v>311</v>
      </c>
      <c r="C122" s="5" t="s">
        <v>312</v>
      </c>
      <c r="D122" s="5"/>
      <c r="E122" s="5">
        <v>1.4990000000000001</v>
      </c>
      <c r="F122" s="5">
        <f t="shared" si="0"/>
        <v>8.2445000000000004</v>
      </c>
      <c r="G122" s="5">
        <f>AVERAGE(F122:F125)</f>
        <v>8.5786250000000006</v>
      </c>
      <c r="H122" s="116">
        <f>_xlfn.STDEV.P(F122:F125)</f>
        <v>0.22162253241717059</v>
      </c>
    </row>
    <row r="123" spans="1:9">
      <c r="A123" s="135" t="s">
        <v>333</v>
      </c>
      <c r="B123" s="5" t="s">
        <v>313</v>
      </c>
      <c r="C123" s="5" t="s">
        <v>314</v>
      </c>
      <c r="D123" s="5"/>
      <c r="E123" s="5">
        <v>1.609</v>
      </c>
      <c r="F123" s="5">
        <f t="shared" si="0"/>
        <v>8.849499999999999</v>
      </c>
      <c r="G123" s="5"/>
      <c r="H123" s="116"/>
      <c r="I123" s="1"/>
    </row>
    <row r="124" spans="1:9">
      <c r="A124" s="135" t="s">
        <v>335</v>
      </c>
      <c r="B124" s="5" t="s">
        <v>315</v>
      </c>
      <c r="C124" s="5" t="s">
        <v>316</v>
      </c>
      <c r="D124" s="5"/>
      <c r="E124" s="5">
        <v>1.5529999999999999</v>
      </c>
      <c r="F124" s="5">
        <f t="shared" si="0"/>
        <v>8.5414999999999992</v>
      </c>
      <c r="G124" s="5"/>
      <c r="H124" s="116"/>
      <c r="I124" s="1"/>
    </row>
    <row r="125" spans="1:9" ht="16" thickBot="1">
      <c r="A125" s="140"/>
      <c r="B125" s="62" t="s">
        <v>317</v>
      </c>
      <c r="C125" s="62" t="s">
        <v>318</v>
      </c>
      <c r="D125" s="62"/>
      <c r="E125" s="62">
        <v>1.5780000000000001</v>
      </c>
      <c r="F125" s="62">
        <f t="shared" si="0"/>
        <v>8.6790000000000003</v>
      </c>
      <c r="G125" s="62"/>
      <c r="H125" s="131"/>
    </row>
    <row r="127" spans="1:9">
      <c r="A127" t="s">
        <v>105</v>
      </c>
    </row>
    <row r="129" spans="1:3">
      <c r="A129" t="s">
        <v>319</v>
      </c>
    </row>
    <row r="131" spans="1:3">
      <c r="A131" t="s">
        <v>4</v>
      </c>
    </row>
    <row r="132" spans="1:3">
      <c r="A132" t="s">
        <v>103</v>
      </c>
      <c r="B132" t="s">
        <v>320</v>
      </c>
      <c r="C132">
        <v>0</v>
      </c>
    </row>
    <row r="134" spans="1:3">
      <c r="A134" t="s">
        <v>4</v>
      </c>
    </row>
    <row r="135" spans="1:3">
      <c r="A135" t="s">
        <v>321</v>
      </c>
    </row>
    <row r="136" spans="1:3">
      <c r="A136" t="s">
        <v>322</v>
      </c>
    </row>
  </sheetData>
  <mergeCells count="15">
    <mergeCell ref="P73:P76"/>
    <mergeCell ref="U73:V76"/>
    <mergeCell ref="P77:P80"/>
    <mergeCell ref="U77:V80"/>
    <mergeCell ref="W63:W64"/>
    <mergeCell ref="P65:P68"/>
    <mergeCell ref="U65:V68"/>
    <mergeCell ref="P69:P72"/>
    <mergeCell ref="U69:V72"/>
    <mergeCell ref="P63:P64"/>
    <mergeCell ref="Q63:Q64"/>
    <mergeCell ref="R63:R64"/>
    <mergeCell ref="S63:S64"/>
    <mergeCell ref="T63:T64"/>
    <mergeCell ref="U63:V64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1ee89e71-04cd-405e-9ca3-99e020c1694d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0A605168EA7D4499E73D66642E817B" ma:contentTypeVersion="13" ma:contentTypeDescription="Create a new document." ma:contentTypeScope="" ma:versionID="db490caab6181287200182d2d1c445f2">
  <xsd:schema xmlns:xsd="http://www.w3.org/2001/XMLSchema" xmlns:xs="http://www.w3.org/2001/XMLSchema" xmlns:p="http://schemas.microsoft.com/office/2006/metadata/properties" xmlns:ns3="44a56295-c29e-4898-8136-a54736c65b82" xmlns:ns4="f03e9cf7-d235-42ad-8faf-96c704b3de31" xmlns:ns5="e221bd60-4ea4-43fe-902f-e94f5d1fc2a0" targetNamespace="http://schemas.microsoft.com/office/2006/metadata/properties" ma:root="true" ma:fieldsID="283ac317b5576dab7895ea2754ca2559" ns3:_="" ns4:_="" ns5:_="">
    <xsd:import namespace="44a56295-c29e-4898-8136-a54736c65b82"/>
    <xsd:import namespace="f03e9cf7-d235-42ad-8faf-96c704b3de31"/>
    <xsd:import namespace="e221bd60-4ea4-43fe-902f-e94f5d1fc2a0"/>
    <xsd:element name="properties">
      <xsd:complexType>
        <xsd:sequence>
          <xsd:element name="documentManagement">
            <xsd:complexType>
              <xsd:all>
                <xsd:element ref="ns3:Descriptions" minOccurs="0"/>
                <xsd:element ref="ns3:Keyword" minOccurs="0"/>
                <xsd:element ref="ns4:MediaServiceAutoTags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Metadata" minOccurs="0"/>
                <xsd:element ref="ns4:MediaServiceFastMetadata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6295-c29e-4898-8136-a54736c65b82" elementFormDefault="qualified">
    <xsd:import namespace="http://schemas.microsoft.com/office/2006/documentManagement/types"/>
    <xsd:import namespace="http://schemas.microsoft.com/office/infopath/2007/PartnerControls"/>
    <xsd:element name="Descriptions" ma:index="8" nillable="true" ma:displayName="Descriptions" ma:description="Describe your document to make it appear at the top of search results" ma:internalName="Descriptions">
      <xsd:simpleType>
        <xsd:restriction base="dms:Note">
          <xsd:maxLength value="255"/>
        </xsd:restriction>
      </xsd:simpleType>
    </xsd:element>
    <xsd:element name="Keyword" ma:index="9" nillable="true" ma:displayName="Keyword" ma:description="Enter list of terms separated by semi-colon(;)" ma:internalName="Key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3e9cf7-d235-42ad-8faf-96c704b3de31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Metadata" ma:index="1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1bd60-4ea4-43fe-902f-e94f5d1fc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eyword xmlns="44a56295-c29e-4898-8136-a54736c65b82" xsi:nil="true"/>
    <Descriptions xmlns="44a56295-c29e-4898-8136-a54736c65b82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BAEFD2-4E7C-4AFF-A3B1-3EEC6B099B73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E16B4298-3A51-488F-819A-6C5B41389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56295-c29e-4898-8136-a54736c65b82"/>
    <ds:schemaRef ds:uri="f03e9cf7-d235-42ad-8faf-96c704b3de31"/>
    <ds:schemaRef ds:uri="e221bd60-4ea4-43fe-902f-e94f5d1fc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233FDB-B5E9-4F1B-88D6-FCB8C01AF73D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03e9cf7-d235-42ad-8faf-96c704b3de31"/>
    <ds:schemaRef ds:uri="e221bd60-4ea4-43fe-902f-e94f5d1fc2a0"/>
    <ds:schemaRef ds:uri="44a56295-c29e-4898-8136-a54736c65b82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9AEBAD2-481A-4E45-8DEB-BBFE56FE07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Glucose</vt:lpstr>
      <vt:lpstr>Insulin_Plate 1</vt:lpstr>
      <vt:lpstr>Insulin_Plate 2</vt:lpstr>
      <vt:lpstr>Plate 1</vt:lpstr>
      <vt:lpstr>Plate 2</vt:lpstr>
      <vt:lpstr>Plate 3</vt:lpstr>
      <vt:lpstr>Summary_doseA_B</vt:lpstr>
      <vt:lpstr>Corrected data manuscript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Vilén, Liisa</dc:creator>
  <cp:lastModifiedBy>Microsoft Office User</cp:lastModifiedBy>
  <dcterms:created xsi:type="dcterms:W3CDTF">2020-02-27T09:48:30Z</dcterms:created>
  <dcterms:modified xsi:type="dcterms:W3CDTF">2021-12-13T14:59:06Z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0x0101007C0A605168EA7D4499E73D66642E817B</vt:lpwstr>
  </property>
</Properties>
</file>